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4"/>
  </bookViews>
  <sheets>
    <sheet name="9940090300 от 12.01.2018" sheetId="1" r:id="rId1"/>
    <sheet name="9990021020 от 12.01.2018" sheetId="2" r:id="rId2"/>
    <sheet name="9990021090 от 12.01.2018" sheetId="3" r:id="rId3"/>
    <sheet name="9940090300 от 25.01.2018" sheetId="4" r:id="rId4"/>
    <sheet name="9990021020 от 25.01.2018" sheetId="5" r:id="rId5"/>
    <sheet name="12111211130 от 31.01.2018" sheetId="6" r:id="rId6"/>
    <sheet name="9940090300 от 06.02.2018" sheetId="7" r:id="rId7"/>
    <sheet name="СВОД ПЛАТНЫЕ" sheetId="8" r:id="rId8"/>
    <sheet name="ПЛАТНЫЕ " sheetId="9" r:id="rId9"/>
    <sheet name="РОДИТЕЛЬСКАЯ ПЛАТА " sheetId="10" r:id="rId10"/>
    <sheet name="ПИТАНИЕ СОТРУДНИКОВ" sheetId="11" r:id="rId11"/>
    <sheet name="возмещение ком. от15.02.2018" sheetId="12" r:id="rId12"/>
    <sheet name="9940090300 от 19.02.2018" sheetId="13" r:id="rId13"/>
    <sheet name="9990021020 от 20.02.2018" sheetId="14" r:id="rId14"/>
    <sheet name="9990021070 от 20.02.2018" sheetId="15" r:id="rId15"/>
    <sheet name="9990021090 от 20.02.2018" sheetId="16" r:id="rId16"/>
    <sheet name="9990021130 от 20.02.2018" sheetId="17" r:id="rId17"/>
    <sheet name="1210121020 от 26.02.2018" sheetId="18" r:id="rId18"/>
  </sheets>
  <definedNames>
    <definedName name="_xlnm.Print_Area" localSheetId="17">'1210121020 от 26.02.2018'!$A$1:$N$219</definedName>
    <definedName name="_xlnm.Print_Area" localSheetId="13">'9990021020 от 20.02.2018'!$A$1:$N$86</definedName>
    <definedName name="_xlnm.Print_Area" localSheetId="8">'ПЛАТНЫЕ '!$A$1:$N$192</definedName>
    <definedName name="_xlnm.Print_Area" localSheetId="9">'РОДИТЕЛЬСКАЯ ПЛАТА '!$A$1:$H$44</definedName>
  </definedNames>
  <calcPr fullCalcOnLoad="1"/>
</workbook>
</file>

<file path=xl/sharedStrings.xml><?xml version="1.0" encoding="utf-8"?>
<sst xmlns="http://schemas.openxmlformats.org/spreadsheetml/2006/main" count="1091" uniqueCount="384">
  <si>
    <t>Расчет расходов бюджета по аналитическому коду  290</t>
  </si>
  <si>
    <t>"Прочие расходы"</t>
  </si>
  <si>
    <t>руб.</t>
  </si>
  <si>
    <t xml:space="preserve">Заведующая МБДОУ 120 </t>
  </si>
  <si>
    <t>____________</t>
  </si>
  <si>
    <t>С.В. Сорокина</t>
  </si>
  <si>
    <t>расшифровка подписи</t>
  </si>
  <si>
    <t xml:space="preserve">Главный бухгалтер МБДОУ 120 </t>
  </si>
  <si>
    <t>Е.В. Неупокоева</t>
  </si>
  <si>
    <t>Расчет расходов бюджета по аналитическому коду  213</t>
  </si>
  <si>
    <t>"Начисления на выплаты по оплате труда"</t>
  </si>
  <si>
    <t>Расчет расходов бюджета по аналитическому коду  225</t>
  </si>
  <si>
    <t>"Работы, услуги по содержанию имущества"</t>
  </si>
  <si>
    <t>Расчет расходов бюджета по аналитическому коду  226</t>
  </si>
  <si>
    <t>Расчет расходов бюджета по аналитическому коду  340</t>
  </si>
  <si>
    <t>"Увеличение стоимости материальных запасов"</t>
  </si>
  <si>
    <t>Доходы</t>
  </si>
  <si>
    <t>доходы от родительской платы</t>
  </si>
  <si>
    <t>питание сотрудников</t>
  </si>
  <si>
    <t>доходы от оказания платных образовательных услуг</t>
  </si>
  <si>
    <t>возмещение коммунальных услуг</t>
  </si>
  <si>
    <t>Расходы</t>
  </si>
  <si>
    <t xml:space="preserve">ст 211 " заработная плата" </t>
  </si>
  <si>
    <t>ст 213 "Начисления на выплаты по заработной плате"</t>
  </si>
  <si>
    <t>ст 221 "Услуги связи"</t>
  </si>
  <si>
    <t>ст 223 "Коммунальные услуги"</t>
  </si>
  <si>
    <t>ст 225 "Работы, услуги по содержанию имущества"</t>
  </si>
  <si>
    <t>ст 226 "Прочие услуги"</t>
  </si>
  <si>
    <t>ст 310 "Увеличение стоимости основных средств"</t>
  </si>
  <si>
    <t>ст 340 "Увеличение стоимости материальных запасов"</t>
  </si>
  <si>
    <t xml:space="preserve"> "Увеличение стоимости материальных запасов" платные услуги</t>
  </si>
  <si>
    <t>питание детей</t>
  </si>
  <si>
    <t>Заведующая  МБДОУ 120 г. Пензы</t>
  </si>
  <si>
    <t>Сорокина С.В.</t>
  </si>
  <si>
    <t>Главный бухгалтер МБДОУ 120</t>
  </si>
  <si>
    <t>Неупокоева Е.В.</t>
  </si>
  <si>
    <t>Платные образовательные услуги</t>
  </si>
  <si>
    <r>
      <t>1.Эстрадная студия «</t>
    </r>
    <r>
      <rPr>
        <b/>
        <sz val="12"/>
        <color indexed="8"/>
        <rFont val="Times New Roman"/>
        <family val="1"/>
      </rPr>
      <t>Солнышко</t>
    </r>
    <r>
      <rPr>
        <sz val="12"/>
        <color indexed="8"/>
        <rFont val="Times New Roman"/>
        <family val="1"/>
      </rPr>
      <t>»:</t>
    </r>
  </si>
  <si>
    <t>60 чел х80 руб х 8 зан х 9 мес = 345600,000</t>
  </si>
  <si>
    <r>
      <t>2.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«Фитнес-Данс"»</t>
    </r>
    <r>
      <rPr>
        <sz val="12"/>
        <color indexed="8"/>
        <rFont val="Times New Roman"/>
        <family val="1"/>
      </rPr>
      <t>:</t>
    </r>
  </si>
  <si>
    <r>
      <t>2.</t>
    </r>
    <r>
      <rPr>
        <b/>
        <sz val="12"/>
        <color indexed="8"/>
        <rFont val="Times New Roman"/>
        <family val="1"/>
      </rPr>
      <t xml:space="preserve"> "Пчелка"</t>
    </r>
    <r>
      <rPr>
        <sz val="12"/>
        <color indexed="8"/>
        <rFont val="Times New Roman"/>
        <family val="1"/>
      </rPr>
      <t>:</t>
    </r>
  </si>
  <si>
    <t>10 чел х 80 руб х 8 зан х 9 мес = 57600,00</t>
  </si>
  <si>
    <t>3. "Развивайка"</t>
  </si>
  <si>
    <t>20 чел х 85 руб х 8 зан х 9 мес = 122400,00</t>
  </si>
  <si>
    <r>
      <t>4.</t>
    </r>
    <r>
      <rPr>
        <b/>
        <sz val="12"/>
        <color indexed="8"/>
        <rFont val="Times New Roman"/>
        <family val="1"/>
      </rPr>
      <t xml:space="preserve"> "Звуковичок"</t>
    </r>
  </si>
  <si>
    <t>5. Эрудит</t>
  </si>
  <si>
    <t>20 чел х 80 руб х 8 зан х 9 мес = 115200,00</t>
  </si>
  <si>
    <t>6. "Мой мир"</t>
  </si>
  <si>
    <t>10 чел х 75 руб х 8 зан х 9 мес = 54000,00</t>
  </si>
  <si>
    <t>7. "ИЗО студия Акварелька"</t>
  </si>
  <si>
    <t>8. Цветные горошины</t>
  </si>
  <si>
    <t>20 чел х 75 руб х 8 зан х 9 мес = 108000,00</t>
  </si>
  <si>
    <t>9. Информатика для малышей</t>
  </si>
  <si>
    <t>10 чел х 80 руб х 8 зан х 9 мес = 59400,00</t>
  </si>
  <si>
    <t>10. Домисолька</t>
  </si>
  <si>
    <t>10 чел х 85 руб х 8 зан х 9 мес = 61200,00</t>
  </si>
  <si>
    <t>11. Мастерилки</t>
  </si>
  <si>
    <t>12. Детский фитнес</t>
  </si>
  <si>
    <t>13. Шалунишки</t>
  </si>
  <si>
    <t>14. Умелые ручки</t>
  </si>
  <si>
    <t>30 чел х 75 руб х 8 зан х 9 мес = 162000,00</t>
  </si>
  <si>
    <t>15.Дошколенок</t>
  </si>
  <si>
    <t>16. "Веселые медвежата"</t>
  </si>
  <si>
    <t>17. Хореография</t>
  </si>
  <si>
    <t>60 чел х 80 руб х 8 зан х 9 мес = 345600,00</t>
  </si>
  <si>
    <t>Расчет расходов внебюджета по аналитическому коду  211</t>
  </si>
  <si>
    <t>"Заработная плата"</t>
  </si>
  <si>
    <t>Семина Г.Б.</t>
  </si>
  <si>
    <t>чел.</t>
  </si>
  <si>
    <t>*</t>
  </si>
  <si>
    <t>мес.</t>
  </si>
  <si>
    <t>=</t>
  </si>
  <si>
    <t>Корягина Н.В.</t>
  </si>
  <si>
    <t>Тишкина Л.В.</t>
  </si>
  <si>
    <t>Грязнова Л.П.</t>
  </si>
  <si>
    <t>Карпенко В.И.</t>
  </si>
  <si>
    <t>Валынова О.Н.</t>
  </si>
  <si>
    <t>Кожевникова Н.И.</t>
  </si>
  <si>
    <t>Кутузова И.В.</t>
  </si>
  <si>
    <t>Шелдаева Е.А.</t>
  </si>
  <si>
    <t>Ломакина Е.В.</t>
  </si>
  <si>
    <t>Агейкина 0.А.</t>
  </si>
  <si>
    <t>Квачева Т.В.</t>
  </si>
  <si>
    <t>Токарева Ю.В.</t>
  </si>
  <si>
    <t>Шамшина О.Ю.</t>
  </si>
  <si>
    <t>Борисова Ю.В.</t>
  </si>
  <si>
    <t>Ворошев А.М.</t>
  </si>
  <si>
    <t>Горюшова Н.В.</t>
  </si>
  <si>
    <t>Шикула Е.А.</t>
  </si>
  <si>
    <t>Ивашкина Н.И.</t>
  </si>
  <si>
    <t>Бабинян А.А.</t>
  </si>
  <si>
    <t>Мишина Ю.В.</t>
  </si>
  <si>
    <t>Медведева А.В.</t>
  </si>
  <si>
    <t>Трушникова Н.Ю.</t>
  </si>
  <si>
    <t>Селезнева В.В.</t>
  </si>
  <si>
    <t>974 0701 04.02.000</t>
  </si>
  <si>
    <t>Расчет расходов бюджета по аналитическому коду  221</t>
  </si>
  <si>
    <t>"Услуги связи"</t>
  </si>
  <si>
    <t>свзь</t>
  </si>
  <si>
    <t>отопление</t>
  </si>
  <si>
    <t>Гкал</t>
  </si>
  <si>
    <t>Расчет расходов бюджета по аналитическому коду  223</t>
  </si>
  <si>
    <t>"Коммунальные услуги"</t>
  </si>
  <si>
    <t>электричество</t>
  </si>
  <si>
    <t>кВт</t>
  </si>
  <si>
    <t>ремонт оборудования</t>
  </si>
  <si>
    <t>Расчет расходов внебюджета по аналитическому коду  226</t>
  </si>
  <si>
    <t>"Прочие работы, услуги "</t>
  </si>
  <si>
    <t xml:space="preserve">курсы воспитателей </t>
  </si>
  <si>
    <t>изготовление бланков</t>
  </si>
  <si>
    <t>консультационные услуги 1С</t>
  </si>
  <si>
    <t>ЭЦП</t>
  </si>
  <si>
    <t>ремонт</t>
  </si>
  <si>
    <t>Расчет расходов внебюджета по аналитическому коду  310</t>
  </si>
  <si>
    <t>"Увеличение стоимости основных средств"</t>
  </si>
  <si>
    <t xml:space="preserve">компьютер в сборе </t>
  </si>
  <si>
    <t>Расчет расходов внебюджета по аналитическому коду  340</t>
  </si>
  <si>
    <t>бумага офисная</t>
  </si>
  <si>
    <t>моющие средства</t>
  </si>
  <si>
    <t>строительные материалы</t>
  </si>
  <si>
    <t>канцтовары</t>
  </si>
  <si>
    <t xml:space="preserve">ДОХОД : </t>
  </si>
  <si>
    <t>Остаток на 01.01.2016</t>
  </si>
  <si>
    <t>РОДИТЕЛЬСКАЯ ПЛАТА</t>
  </si>
  <si>
    <t>Дети</t>
  </si>
  <si>
    <t>Родительская плата 1 дня, руб.</t>
  </si>
  <si>
    <t>Кол-во дней</t>
  </si>
  <si>
    <t>Итого, руб.</t>
  </si>
  <si>
    <t>Кол-во детей до 3-х лет всего</t>
  </si>
  <si>
    <t>Кол-во детей от 3-х до 7 лет всего</t>
  </si>
  <si>
    <t>Кол-во детей до 3-х лет  инвалиды</t>
  </si>
  <si>
    <t>Кол-во детей от 3 до 7 лет  инвалиды</t>
  </si>
  <si>
    <t>Кол-во детей до 3-х лет  одинокие мамы</t>
  </si>
  <si>
    <t>Кол-во детей от 3 до 7 лет одинокие мамы</t>
  </si>
  <si>
    <t>Кол-во детей до 3-х лет  многодетная семья</t>
  </si>
  <si>
    <t>Кол-во детей от 3 до 7 лет многодетная семья</t>
  </si>
  <si>
    <t>Итого</t>
  </si>
  <si>
    <t xml:space="preserve"> 04.02.000 </t>
  </si>
  <si>
    <t>РАСХОД:</t>
  </si>
  <si>
    <t>Итого:</t>
  </si>
  <si>
    <t>Продукты питания</t>
  </si>
  <si>
    <t xml:space="preserve">Заведующая  МБДОУ 120 </t>
  </si>
  <si>
    <t>Поступление от питания сотрудников</t>
  </si>
  <si>
    <t>Продукты питания на питание сотрудников</t>
  </si>
  <si>
    <t>Доход</t>
  </si>
  <si>
    <t>возмещение коммунальных затрат шк. 20</t>
  </si>
  <si>
    <t>Расход</t>
  </si>
  <si>
    <t>электроэнергия</t>
  </si>
  <si>
    <t>теплоэнергия</t>
  </si>
  <si>
    <t>ХВС</t>
  </si>
  <si>
    <t>водоотведение</t>
  </si>
  <si>
    <t>м3 215,93</t>
  </si>
  <si>
    <t>Е.В.  Неупокоева</t>
  </si>
  <si>
    <t>Заведующая</t>
  </si>
  <si>
    <t>Е.В, Неупокоева</t>
  </si>
  <si>
    <t>9 чел х 70 руб х 8 зан х9 мес = 50400,00</t>
  </si>
  <si>
    <t>1чел х 75руб х 8 зан х 5,21 мес=3127,49</t>
  </si>
  <si>
    <t>Остаток на 01.01.2018</t>
  </si>
  <si>
    <t>РАСШИФРОВКА К ПЛАНУ ФИНАНСОВО-ХОЗЯЙСТВЕННОЙ ДЕЯТЕЛЬНОСТИ  НА 12.01.2018 года МБДОУ 120 г. Пензы</t>
  </si>
  <si>
    <t>974 0701 9940090300 612</t>
  </si>
  <si>
    <t>ИП Ахраменков НВ исполнительный лист А49-15201/2017-640сп/1 от 30.11.2017 гос.пошлина</t>
  </si>
  <si>
    <t>АО "Пензтеплоснабжение" исполнительный лист ФС№016407736  от 13.12.2017 гос.пошлина</t>
  </si>
  <si>
    <t>госпошлина</t>
  </si>
  <si>
    <t>Расчет расходов бюджета по аналитическому коду  291</t>
  </si>
  <si>
    <t>"Налоги, пошлины и сборы"</t>
  </si>
  <si>
    <t>ИФНС по Первомайскому району исполнительный лист ФС№016404480от 16.10.2017 гос.пошлина</t>
  </si>
  <si>
    <t>"Работы, услуги по содержанию имущества "</t>
  </si>
  <si>
    <t>974 0701 9990021020 612</t>
  </si>
  <si>
    <t xml:space="preserve">ООО "ИНТОП ПЛЮС" А49-12823/2017 от 27.09.2017 </t>
  </si>
  <si>
    <t>974 0701 9990021090 612</t>
  </si>
  <si>
    <t xml:space="preserve">ООО "Сириус" А49-14439/2017 от 07.11.2017 </t>
  </si>
  <si>
    <t>РАСШИФРОВКА К ПЛАНУ ФИНАНСОВО-ХОЗЯЙСТВЕННОЙ ДЕЯТЕЛЬНОСТИ  НА 12.01.2018 года МБДОУ 120        г. Пензы</t>
  </si>
  <si>
    <t>РАСШИФРОВКА К ПЛАНУ ФИНАНСОВО-ХОЗЯЙСТВЕННОЙ ДЕЯТЕЛЬНОСТИ  НА 25.01.2018 года МБДОУ 120 г. Пензы</t>
  </si>
  <si>
    <t>АО "Пензтеплоснабжение" исполнительный лист ФС№016405919  от 24.10.2017 гос.пошлина</t>
  </si>
  <si>
    <t>АО "Пензтеплоснабжение" исполнительный лист ФС№016408027  от 21.12.2017 гос.пошлина</t>
  </si>
  <si>
    <t>АО "Пензтеплоснабжение" исполнительный лист ФС№016408030  от 21.12.2017 гос.пошлина</t>
  </si>
  <si>
    <t>ГБУЗ "Областная психиатрическая больница им. К.Р.Евграфова" исп. лист ФС№016408588 от 26.12.2017</t>
  </si>
  <si>
    <t>ООО "Автодорстрой" исполнительный лист А49-15066/2017 от 28.11.2017</t>
  </si>
  <si>
    <t>ООО "Гарант-Мед" исполнительный лист А49-12833/2017 от 29.09.2017 гос.пошлина</t>
  </si>
  <si>
    <t>ООО "Здоровье+" исполнительный лист  № А49-7597/2017 от 28.06.2017</t>
  </si>
  <si>
    <t>гос.пошлина</t>
  </si>
  <si>
    <t>ООО "ИНТОП ПЛЮС" А49-12823/2017 от 27.09.2017 т/о приборов учета</t>
  </si>
  <si>
    <t>ООО "Оттим-Сервис" ФС№016404095  от 20.11.2017 т/о приборов учета в филиале 1</t>
  </si>
  <si>
    <t>РАСШИФРОВКА К ПЛАНУ ФИНАНСОВО-ХОЗЯЙСТВЕННОЙ ДЕЯТЕЛЬНОСТИ  НА 31.01.2018 года МБДОУ 120 г. Пензы</t>
  </si>
  <si>
    <t>974 0701 1211121130 612</t>
  </si>
  <si>
    <t xml:space="preserve">Расходы на оснащение муниципальных образовательных организаций кнопкой </t>
  </si>
  <si>
    <t>экстренного вызова наряда полиции и ее обслуживание</t>
  </si>
  <si>
    <t xml:space="preserve">Заведующая </t>
  </si>
  <si>
    <t xml:space="preserve">Главный бухгалтер </t>
  </si>
  <si>
    <t>РАСШИФРОВКА К ПЛАНУ ФИНАНСОВО-ХОЗЯЙСТВЕННОЙ ДЕЯТЕЛЬНОСТИ  НА 06.02.2018 года МБДОУ 120 г. Пензы</t>
  </si>
  <si>
    <t>ООО "Здоровье+" исполнительный лист  № ФС№016403386 от 02.10.2017 гос. Пошлина</t>
  </si>
  <si>
    <t>ООО "Сириус" исполнительный лист № А49-14439/2017 от 07.11.2017 гос.пошлина</t>
  </si>
  <si>
    <t>РАСШИФРОВКА К ПЛАНУ ФИНАНСОВО-ХОЗЯЙСТВЕННОЙ ДЕЯТЕЛЬНОСТИ  НА 15.02.2018 года МБДОУ 120 г. Пензы (свод)</t>
  </si>
  <si>
    <t>Кча 2883,68</t>
  </si>
  <si>
    <t xml:space="preserve">Кча </t>
  </si>
  <si>
    <t>гКал 146,43</t>
  </si>
  <si>
    <t>гКал</t>
  </si>
  <si>
    <t>м3 992,39</t>
  </si>
  <si>
    <t xml:space="preserve">м3  </t>
  </si>
  <si>
    <t>м3 992,579</t>
  </si>
  <si>
    <t>РАСШИФРОВКА К ПЛАНУ ФИНАНСОВО-ХОЗЯЙСТВЕННОЙ ДЕЯТЕЛЬНОСТИ  НА 15.02.2018 года МБДОУ 120 г. Пензы</t>
  </si>
  <si>
    <t xml:space="preserve">РАСШИФРОВКА К ПЛАНУ ФИНАНСОВО-ХОЗЯЙСТВЕННОЙ ДЕЯТЕЛЬНОСТИ  НА 15.02.2018 года МБДОУ 120 г. Пензы </t>
  </si>
  <si>
    <t>РАСШИФРОВКА К ПЛАНУ ФИНАНСОВО-ХОЗЯЙСТВЕННОЙ ДЕЯТЕЛЬНОСТИ  НА 19.02.2018 года МБДОУ 120 г. Пензы</t>
  </si>
  <si>
    <t>ООО "Здоровье+" исполнительный лист  № ФС№016402871 от 16.08.2017 гос. Пошлина</t>
  </si>
  <si>
    <t>ООО "Мередиан" исполнительный лист № ФС№016407399 от 18.01.2018 гос.пошлина</t>
  </si>
  <si>
    <t>ООО "Оттим-Сервис" исполнительный лист № ФС№016404095 от 20.11.2017 гос.пошлина</t>
  </si>
  <si>
    <t>РАСШИФРОВКА К ПЛАНУ ФИНАНСОВО-ХОЗЯЙСТВЕННОЙ ДЕЯТЕЛЬНОСТИ  НА 20.02.2018 года МБДОУ 120 г. Пензы</t>
  </si>
  <si>
    <t>ООО "Чернобылец Пож Аудит" договор № 1Л от 06.04.2017</t>
  </si>
  <si>
    <t>ООО "Чернобылец Пож Аудит" договор № 13Л от 26.04.2017</t>
  </si>
  <si>
    <t>ООО  "Пензаторгтехника" договор № 1 от 25.01.2017 т/о оборудования</t>
  </si>
  <si>
    <t>ООО  "Пензаторгтехника" договор № 27 от 30.03.2017 т/о оборудования</t>
  </si>
  <si>
    <t>ООО  "Пензаторгтехника" договор № 1 от 11.01.2016 т/о оборудования</t>
  </si>
  <si>
    <t>ООО  "Пензаторгтехника" договор № 19 от 31.12.2013 т/о оборудования</t>
  </si>
  <si>
    <t>ООО  "Пензаторгтехника" договор № 35 от 31.12.2013 т/о оборудования</t>
  </si>
  <si>
    <t>ООО  "Пензаторгтехника" договор № 1 от 23.01.2015 т/о оборудования</t>
  </si>
  <si>
    <t>ООО "Аква-Лайф" договор № 2 от 01.02.2016 т/о бассейна</t>
  </si>
  <si>
    <t>ООО "Аква-Лайф" договор № 6 от 25.12.2013 т/о бассейна</t>
  </si>
  <si>
    <t>ООО "Диза" договор № 640 от 24.12.2013 т/о оборудования</t>
  </si>
  <si>
    <t>ООО "Диза" договор № 823 от 27.01.2015 т/о оборудования</t>
  </si>
  <si>
    <t>ООО "Диза" договор № 893 от 24.08.2015 ремонт гладильного катка</t>
  </si>
  <si>
    <t>ООО "Климат" договор № 1050 от 11.10.2016 ремонт холодильника</t>
  </si>
  <si>
    <t>ООО "Климат" договор № 982 от 21.04.2016 ремонт плиты</t>
  </si>
  <si>
    <t>ООО "Климат" договор № 945 от 01.01.2016 ремонт плиты</t>
  </si>
  <si>
    <t>ООО "Лифтремонт" договор № 4/2017 от 25.01.2017 т/о лифтов</t>
  </si>
  <si>
    <t>ООО "Спецтранс" договор № 586Б от 25.01.2017 вывоз мусора</t>
  </si>
  <si>
    <t>ООО "ТОРОК" договор № 19-04 от 19.04.2017 противопожарные мероприятия</t>
  </si>
  <si>
    <t>ООО "ТОРОК" договор № 26-04 от 26.04.2017 противопожарные мероприятия</t>
  </si>
  <si>
    <t>ООО "ТОРОК" договор № 16-05 от 16-05.2017 противопожарные мероприятия</t>
  </si>
  <si>
    <t>ООО "Чернобылец  плюс" договор № 25/Р-1 от 25.01.2017  т/о системы мониторинга</t>
  </si>
  <si>
    <t>ООО "Чернобылец  плюс" договор № 01/ОЦ от 25.01.2017 оценка огнезащитной обработки</t>
  </si>
  <si>
    <t>ООО "Чернобылец  плюс" договор № 024-П  от 04.04.2017 перезарядка огнетушителей</t>
  </si>
  <si>
    <t xml:space="preserve">ФБУЗ "Центр гигиены и эпидемиологии в Пензенской области" договор № 2120 от 27.01.2015 </t>
  </si>
  <si>
    <t>лабораторные исследования песка, воды</t>
  </si>
  <si>
    <t>ФБУЗ "Центр гигиены и эпидемиологии в Пензенской области" договор № 2381 от 22.09.2016</t>
  </si>
  <si>
    <t xml:space="preserve">ФБУЗ "Центр гигиены и эпидемиологии в Пензенской области" договор № 6004009074 </t>
  </si>
  <si>
    <t>от 11.01.2016 лабораторные исследования песка, воды</t>
  </si>
  <si>
    <t>АО "Пензтеплоснабжение" договор № 95 от 01.02.2017 тепло</t>
  </si>
  <si>
    <t>АО "Пензтеплоснабжение" договор 95/2 от 07.02.2017 ГВС</t>
  </si>
  <si>
    <t>МУП по очистке города договор № 9 от 29.12.2017 тепло филиал 1</t>
  </si>
  <si>
    <t>ООО "Горводоканал" договор № 2238/1 от 31.01.2018 ГВС</t>
  </si>
  <si>
    <t>"Прочие работы, услуги"</t>
  </si>
  <si>
    <t xml:space="preserve">ОВО  по г. Пензе - филиал ФГКУ "УВО ВНГ России по Пензенской области" А49-13950/2017  от 25.10.2017 </t>
  </si>
  <si>
    <t>охрана</t>
  </si>
  <si>
    <t>ОВО  по г. Пензе - филиал ФГКУ "УВО ВНГ России по Пензенской области" № 527 от 26.01.2015</t>
  </si>
  <si>
    <t>ОВО  по г. Пензе - филиал ФГКУ "УВО ВНГ России по Пензенской области" 527/КЭВ от 01.01.2016</t>
  </si>
  <si>
    <t>ОВО  по г. Пензе - филиал ФГКУ "УВО ВНГ России по Пензенской области" № 527/КЭВ от 21.01.2017</t>
  </si>
  <si>
    <t>ООО "ЗДОРОВЬЕ+"  № А49-7597/2017 от 28.06.2017 медосмотр</t>
  </si>
  <si>
    <t>ООО "МедПром"  договор №МПЛ 551-08/15 от 10.08.2015 утилизация ртутосодержащих отходов</t>
  </si>
  <si>
    <t>ООО "Чернобылец  плюс" договор №60/ПС от 05.07.2017 установка системы АПС</t>
  </si>
  <si>
    <t>ФБУЗ "Центр гигиены и эпидемиологии в Пензенской области" договр №2382 от 12.09.2016 спецоценка</t>
  </si>
  <si>
    <t>ИП Лоскутов ДА дог № 101 от 01.06.2014 расходные материалы</t>
  </si>
  <si>
    <t>ИП Лоскутов ДА дог № 35 от 31.12.2015 расходные материалы</t>
  </si>
  <si>
    <t>ИП Лоскутов ДА дог № 105 от 12.11.2014 расходные материалы</t>
  </si>
  <si>
    <t>ООО "ГосСервис" договор № 311/2015 от 18.08.2015 канцтовары</t>
  </si>
  <si>
    <t>ООО "ГосСервис" договор № 328/2015 от 24.08.2015 канцтовары</t>
  </si>
  <si>
    <t>ООО "Диза" договр №892 от 24.08.2015 расходные материалы для ремонта холодильника (компрессор, фреон)</t>
  </si>
  <si>
    <t>ООО "ПензаТексФарм" договор № 15 от 24.08.2015 мягкий инвентарь</t>
  </si>
  <si>
    <t>ООО "ПензаТексФарм" договор № 15 от 08.08.2015 мягкий инвентарь</t>
  </si>
  <si>
    <t>Расчет расходов бюджета по аналитическому коду  310</t>
  </si>
  <si>
    <t>974 0701 9990021070 612</t>
  </si>
  <si>
    <t>ООО "Диза" договор № 916 от 16.10.2015 хлеборезка</t>
  </si>
  <si>
    <t>ИП Чебаев ВА дог. № 0155300001417000134-0152372-01 от 24.07.2017 продукты питания</t>
  </si>
  <si>
    <t>ООО "Продукт плюс" дог. № 0155300001417000101-0152372-02 от 18.04.2017 продукты питания</t>
  </si>
  <si>
    <t>ООО "Продукт плюс" дог. № 0155300001417000145-0152372-02 от 26.04.2017 продукты питания</t>
  </si>
  <si>
    <t>ООО "Изюм" дог. № 2017/120/4-4 от 02.10.2017 продукты питания</t>
  </si>
  <si>
    <t>ООО "Пензенский Мир Продуктов" дог. № 0017-6 от 02.10.2017 продукты питания</t>
  </si>
  <si>
    <t xml:space="preserve">ООО "Новые Фермы" дог. № 17-7 от 02.10.2017 продукты питания </t>
  </si>
  <si>
    <t>ООО "Сириус" дог. № А49-14439/2017 от 07.11.2017 продукты питания</t>
  </si>
  <si>
    <t>ООО ТД "ЯБЛОКО" дог. № 2017/120/4-6 от 01.12.2017 продукты питания</t>
  </si>
  <si>
    <t>ООО ТД "ЯБЛОКО" дог. № ФС№016407679 от 26.12.2017 продукты питания</t>
  </si>
  <si>
    <t>974 0701 9990021130 612</t>
  </si>
  <si>
    <t xml:space="preserve"> ООО "Гарант-Мед" дог. № А49-12833/2017 от 29.09.2017 ремонт пожарных лестниц</t>
  </si>
  <si>
    <t>Расчет расходов бюджета по аналитическому коду  211</t>
  </si>
  <si>
    <t>974 0701 1210121020 611</t>
  </si>
  <si>
    <t>Расчет расходов бюджета по аналитическому коду  212</t>
  </si>
  <si>
    <t>"Прочие выплаты"</t>
  </si>
  <si>
    <t>номер</t>
  </si>
  <si>
    <t>минут</t>
  </si>
  <si>
    <t>интернет</t>
  </si>
  <si>
    <t>куб.м.</t>
  </si>
  <si>
    <t>квт.</t>
  </si>
  <si>
    <t xml:space="preserve">водоотведение  </t>
  </si>
  <si>
    <t>"Работа, услуги по содержанию имущества"</t>
  </si>
  <si>
    <t>м2</t>
  </si>
  <si>
    <t>мес</t>
  </si>
  <si>
    <t>м</t>
  </si>
  <si>
    <t>ТО охранной сигнализации</t>
  </si>
  <si>
    <t>здания</t>
  </si>
  <si>
    <t>противопожарные мероприятия</t>
  </si>
  <si>
    <t>медосмотр сотрудников  жен.</t>
  </si>
  <si>
    <t>муж.</t>
  </si>
  <si>
    <t>маммограф</t>
  </si>
  <si>
    <t>ренген</t>
  </si>
  <si>
    <t>договор подряда</t>
  </si>
  <si>
    <t>налог на имущество 2,2% от остаточной стоимости о.с.</t>
  </si>
  <si>
    <t>налог на землю 1.5% от кадастровой стоимости</t>
  </si>
  <si>
    <t>58:29:3008002:4160      58:29:3007014:59        58:29:3005004:21</t>
  </si>
  <si>
    <t>расходные материалы</t>
  </si>
  <si>
    <t>Пензенский филиал ПАО "Ростелеком" дог. № 24535 от 29.01.2018  Услуги связи</t>
  </si>
  <si>
    <t xml:space="preserve"> АО "Пензтеплоснабжение"  дог № 95 от 19.02.2018 отопление и технологические нужды</t>
  </si>
  <si>
    <t xml:space="preserve"> МУП по очистке города дог. № 9 от 19.02.2018 отопление и технологические нужды филиал 1</t>
  </si>
  <si>
    <t>АО "Пензтеплоснабжение" дог. № 95/2 от 08.02.2018 ГВС</t>
  </si>
  <si>
    <t xml:space="preserve"> ООО "ТНС энерго Пенза" дог. № 1021 от 29.01.2018 эл. энергия</t>
  </si>
  <si>
    <t>ООО "ТНС энерго Пенза" дог. № 1021 от 09.02.2017 эл.энергия</t>
  </si>
  <si>
    <t xml:space="preserve">ООО "Горводоканал" дог. 2238 от 08.02.2018 № ХВС </t>
  </si>
  <si>
    <t>возмещение коммунальных затрат МБОУ СОШ № 20</t>
  </si>
  <si>
    <t>ООО "Спецтранс" дог. № 586Б от 29.01.2018 вывоз мусора</t>
  </si>
  <si>
    <t xml:space="preserve">ИП Володина ТВ дог. № 264/18 от 29.01.2018 дератизация </t>
  </si>
  <si>
    <t>+</t>
  </si>
  <si>
    <t xml:space="preserve">Филиал ФГУП "Охрана" Росгвардии по Пензенской области дог. " 6004009074 от 29.01.2018 </t>
  </si>
  <si>
    <t xml:space="preserve">ООО Чернобылец плюс" дог. № 25/Р-1 от 02.04.2018 техническое обслуживание мониторинга и АПС  </t>
  </si>
  <si>
    <t xml:space="preserve">ООО Чернобылец плюс" дог. № 25/Р-1 от 29.01.2018 техническое обслуживание мониторинга и АПС  </t>
  </si>
  <si>
    <t>ООО Лифтремонт дог. № 27 от 29.01.2018 т/о лифта</t>
  </si>
  <si>
    <t>ООО Лифтремонт дог. № 28 от 20.03.2018 т/о лифта</t>
  </si>
  <si>
    <t xml:space="preserve">ООО Чернобылец плюс дог. № 14/АБ от 29.01.2018 тех.обслуж. средств радиомодема прямой связи </t>
  </si>
  <si>
    <t>ООО Оттим-Сервис дог. № УО-12/2018 от 29.01.2018 тех. обслуж. Теплосчетчиковков</t>
  </si>
  <si>
    <t>ООО Интоп-плюс дог. № наТО44/2018 от 29.01.2018 тех. обслуж. Теплосчетчиковков</t>
  </si>
  <si>
    <t>ООО Чернобылец плюс дог. № 199/Р-1 от 29.01.2018 то системы видеонаблюдения</t>
  </si>
  <si>
    <t xml:space="preserve">ООО Интоп плюс дог. № 23-01-18А от 29.01.2018 т/о узлов регулированияоборудования </t>
  </si>
  <si>
    <t>ООО Пензаторгтехника дог. № 57 от 29.01.2018 т/о оборудования</t>
  </si>
  <si>
    <t>ООО АлексСтрой дог. № 103-ТО2018 от 2.04.2018 т/о системы вентилиции</t>
  </si>
  <si>
    <t>ООО Домофон Сервис № 1303 от 27.03.2018 ремонт домофона филила 1</t>
  </si>
  <si>
    <t>ООО Чернобылец плюс дог. № 12/оц от 16.02.2018 оценка качества огнезащитной обработки</t>
  </si>
  <si>
    <t xml:space="preserve">ООО Чернобылей плюс дог. № 010-ВПВ от 28.03.2018 проверка работоспособности источника </t>
  </si>
  <si>
    <t>водопровода и кранов</t>
  </si>
  <si>
    <t>ООО Чернобылец плюс 02/ИПР от 28.03.2018 испытание пожарных рукавов</t>
  </si>
  <si>
    <t>ООО Чернобылец плюс дог. № 05-пр от 28.03.2018 проверка пожарных рукавов</t>
  </si>
  <si>
    <t xml:space="preserve"> ремонт системы видеонаблюдения</t>
  </si>
  <si>
    <t>огнезащитная обработка деревянных конструкций</t>
  </si>
  <si>
    <t>ООО Энергия дог № 0902 от 09.02.2018 проверка монометров промывка трубопроводов</t>
  </si>
  <si>
    <t>ООО Энергия дог № 1202 от 12.02.20118 проверка монометров, проверка теплообменника</t>
  </si>
  <si>
    <t>ОВО  по г. Пензе - филиал ФГКУ "УВО ВНГ России по Пензенской области" дог № 527/КЭВ от 29.01.2018</t>
  </si>
  <si>
    <t>ИП Яшин НВ дог № 17-12-1056 от 29.01.2018 Программное обеспечение 1С Бухгалтерия</t>
  </si>
  <si>
    <t xml:space="preserve">ООО "Тройка-Интер" дог № 503 от 06.03.2018 </t>
  </si>
  <si>
    <t>Моющее средство "НИКА-ХЛОР" дезинфицирующее таблетки банка 1 кг</t>
  </si>
  <si>
    <t>Стиральный порошок "TIDE" автомат алепийская свежесть 3 кг</t>
  </si>
  <si>
    <t>Стиральный порошок "TIDE" автомат колор 3 кг</t>
  </si>
  <si>
    <t>Стиральный порошок "ПЕМОС" активная пена 350 гр.</t>
  </si>
  <si>
    <t>Моющее средство для уборки "Мистер Пропер" чистота и блеск лимон для полов и стен 500 мл</t>
  </si>
  <si>
    <t>Чистящее средство для плит "SANITA" гель антижир сицилийский лимон 500 мл.</t>
  </si>
  <si>
    <t xml:space="preserve">Моющее средство "НИКА СУПЕР ПЛЮС" КАНИСТРА 5 КГ </t>
  </si>
  <si>
    <t>Мешки для мусора  "Авикомп" рулон 30 литров 30 шт</t>
  </si>
  <si>
    <t>Чистящее средство "SARMA" универсальное с антибактериальным эффектом 400 гр.</t>
  </si>
  <si>
    <t>Отбеливатель "SARMA" актив 500 гр.</t>
  </si>
  <si>
    <t>Краска "ОРЕОЛ ДИСКОНТ" интерьерная белая вододисперсионная полиакриловая матовая 13кг.</t>
  </si>
  <si>
    <t>Отбеливатель Белизна Особая NEW 950 мл</t>
  </si>
  <si>
    <t>Моющее средство "НИКА ЭКСТРА М" дизенфицирующее 1 л.</t>
  </si>
  <si>
    <t>Моющее средство для посуды "SARMA" гель яблоко 500 мл</t>
  </si>
  <si>
    <t>Мыло туалетное "Детское"90 гр.</t>
  </si>
  <si>
    <t>Полотно холстопрошивное белое рулон 50м 2,5 мм ширина 1,5</t>
  </si>
  <si>
    <t>Бумага туалетная "НАБЕРЕЖНЫЕ ЧЕЛНЫ"</t>
  </si>
  <si>
    <t>Мыло хозяйственное"72%"200 гр./московский мыловар/(60) /Московский мыловарный завод</t>
  </si>
  <si>
    <t>Стиральный порошок "СОДА" кальцинированная 600 гр.</t>
  </si>
  <si>
    <t>Губка для посуды "CELESTA" макси хозяйственные универсальные 5 шт</t>
  </si>
  <si>
    <t>Мешки для мусора "MIRPACIK PREMIUM+" ролик черные 25 мкм. 60 литров 20шт.</t>
  </si>
  <si>
    <t xml:space="preserve">Ежик"CELESTA" металлический 2 шт.+1 шт. в ПОДАРОК </t>
  </si>
  <si>
    <t>Краска "ОРЕОЛ" фасадная атмосферостойкая белая вододисперсионная полиакриловая матовая 13 кг.</t>
  </si>
  <si>
    <t>Мыло жидкое "НАРОДНОЕ" КРЕМ антибактериальное морской бриз ПЭТ 5л.</t>
  </si>
  <si>
    <t>Моющее средство для стекол "HELP" с нашатырным спиртом с курком 500 мл</t>
  </si>
  <si>
    <t>Перчатки "БОНУС" эконом хозяйственные латексные р-р L 1 пара</t>
  </si>
  <si>
    <t>Перчатки "ХЛОПЧАТОБУМАЖНЫЕ" суперпрочные ПВХ 4-х нитка 10 класс белые 1 пара</t>
  </si>
  <si>
    <t>Грунтовка "ОПТИМУМ" акриловая проникающая 10 кг.</t>
  </si>
  <si>
    <t>Кисть малярная КФ № 75 1 шт.</t>
  </si>
  <si>
    <t xml:space="preserve">Штукатурка "СТАРАТЕЛИ" фасадная 25 кг </t>
  </si>
  <si>
    <t xml:space="preserve">Шпатлевка "БУДНЕКС ТЕМПО" гипсовая 20 кг. </t>
  </si>
  <si>
    <t>Грунтовка "СТАРАТЕЛИ" бетон контакт 5 л.</t>
  </si>
  <si>
    <t>Стиральный порошок "УШАСТЫЙ НЯНЬ" детский с первых дней жизни 9 кг.</t>
  </si>
  <si>
    <t>Чистящее средство "ЧИСТИН" яблоко 400 гр.</t>
  </si>
  <si>
    <t>Отбеливатель "БЕЛИЗНА ЭКОНОМ "950 мл.</t>
  </si>
  <si>
    <t>Моющее средство для посуды "Лазурит" бальзам лимон, барбарис 500 гр.</t>
  </si>
  <si>
    <t>Стиральный порошок "ПЕМОС" автомат колор 350 гр.</t>
  </si>
  <si>
    <t>Ежик "СОФТ ТЕКС" спираль металлическая на карте 12 шт.</t>
  </si>
  <si>
    <t>Моющее средство для посуды "НИКА" канистра 5кг.</t>
  </si>
  <si>
    <t>Чистящее средство "САНИТАРНЫЙ" утенок гель 750 мл.</t>
  </si>
  <si>
    <t>Мыло туалетное "СТАНДАРТ" тропические фрукты 90гр. /ММЗ/</t>
  </si>
  <si>
    <t>Эмаль "ПРОСТОКРАШЕНО" ПФ-115 желтая Бау 2,7 кг.</t>
  </si>
  <si>
    <t>Эмаль "ПРОСТОКРАШЕНО" ПФ-115 коричневая Бау 2,7 кг.</t>
  </si>
  <si>
    <t>Стиральный порошок "МИФ" автомат expert колор 15 кг.</t>
  </si>
  <si>
    <t>Перчатки "НOUSEHOLD GLOUES" Lхозяйственные латексные желтые 1 пара</t>
  </si>
  <si>
    <t>Эмаль "ПРОСТОКРАШЕНО" ПФ-115 белая Бау 2,7 кг.</t>
  </si>
  <si>
    <t>Эмаль "РАСЦВЕТ ДАЧНАЯ" ПФ-115 белая Бау 2,7 кг</t>
  </si>
  <si>
    <t>Эмаль "ПРОСТОКРАШЕНО" ПФ-115 васильковая Бау 2,7 кг.</t>
  </si>
  <si>
    <t>Чист. средство "Чистин" 400г</t>
  </si>
  <si>
    <t>РАСШИФРОВКА К ПЛАНУ ФИНАНСОВО-ХОЗЯЙСТВЕННОЙ ДЕЯТЕЛЬНОСТИ  НА 26.02.2018 года МБДОУ 120 г. Пензы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</si>
</sst>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0"/>
    <numFmt numFmtId="174" formatCode="0.0"/>
    <numFmt numFmtId="175" formatCode="#,##0.0000_ ;\-#,##0.0000\ 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  <numFmt numFmtId="182" formatCode="#,##0.00000_ ;\-#,##0.00000\ "/>
    <numFmt numFmtId="183" formatCode="0&quot; процентов&quot;"/>
    <numFmt numFmtId="184" formatCode="0.0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Times New Roman CE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sz val="11"/>
      <name val="Times New Roman CE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 CE"/>
      <family val="0"/>
    </font>
    <font>
      <b/>
      <u val="single"/>
      <sz val="10"/>
      <name val="Times New Roman CE"/>
      <family val="0"/>
    </font>
    <font>
      <u val="single"/>
      <sz val="10"/>
      <name val="Times New Roman CE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color indexed="8"/>
      <name val="Times New Roman CE"/>
      <family val="0"/>
    </font>
    <font>
      <sz val="10"/>
      <color indexed="8"/>
      <name val="Times New Roman CE"/>
      <family val="0"/>
    </font>
    <font>
      <b/>
      <i/>
      <sz val="10"/>
      <color indexed="8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u val="single"/>
      <sz val="10"/>
      <color indexed="8"/>
      <name val="Arial Cyr"/>
      <family val="0"/>
    </font>
    <font>
      <u val="single"/>
      <sz val="10"/>
      <color indexed="8"/>
      <name val="Times New Roman CE"/>
      <family val="1"/>
    </font>
    <font>
      <b/>
      <sz val="14"/>
      <color indexed="8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 CE"/>
      <family val="0"/>
    </font>
    <font>
      <sz val="10"/>
      <color theme="1"/>
      <name val="Times New Roman CE"/>
      <family val="0"/>
    </font>
    <font>
      <b/>
      <i/>
      <sz val="10"/>
      <color theme="1"/>
      <name val="Arial Cyr"/>
      <family val="0"/>
    </font>
    <font>
      <sz val="12"/>
      <color theme="1"/>
      <name val="Arial Cyr"/>
      <family val="0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u val="single"/>
      <sz val="10"/>
      <color theme="1"/>
      <name val="Arial Cyr"/>
      <family val="0"/>
    </font>
    <font>
      <u val="single"/>
      <sz val="10"/>
      <color theme="1"/>
      <name val="Times New Roman CE"/>
      <family val="1"/>
    </font>
    <font>
      <b/>
      <sz val="14"/>
      <color theme="1"/>
      <name val="Arial Cyr"/>
      <family val="0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676">
    <xf numFmtId="0" fontId="0" fillId="0" borderId="0" xfId="0" applyFont="1" applyAlignment="1">
      <alignment/>
    </xf>
    <xf numFmtId="0" fontId="42" fillId="0" borderId="0" xfId="0" applyFont="1" applyFill="1" applyBorder="1" applyAlignment="1" applyProtection="1">
      <alignment/>
      <protection locked="0"/>
    </xf>
    <xf numFmtId="0" fontId="42" fillId="0" borderId="10" xfId="0" applyFont="1" applyFill="1" applyBorder="1" applyAlignment="1" applyProtection="1">
      <alignment/>
      <protection locked="0"/>
    </xf>
    <xf numFmtId="0" fontId="42" fillId="0" borderId="11" xfId="0" applyFont="1" applyFill="1" applyBorder="1" applyAlignment="1" applyProtection="1">
      <alignment/>
      <protection locked="0"/>
    </xf>
    <xf numFmtId="0" fontId="42" fillId="0" borderId="11" xfId="0" applyFont="1" applyFill="1" applyBorder="1" applyAlignment="1" applyProtection="1">
      <alignment/>
      <protection locked="0"/>
    </xf>
    <xf numFmtId="0" fontId="42" fillId="0" borderId="12" xfId="0" applyFont="1" applyFill="1" applyBorder="1" applyAlignment="1" applyProtection="1">
      <alignment/>
      <protection locked="0"/>
    </xf>
    <xf numFmtId="0" fontId="42" fillId="0" borderId="13" xfId="0" applyFont="1" applyFill="1" applyBorder="1" applyAlignment="1" applyProtection="1">
      <alignment/>
      <protection locked="0"/>
    </xf>
    <xf numFmtId="0" fontId="42" fillId="0" borderId="14" xfId="0" applyFont="1" applyFill="1" applyBorder="1" applyAlignment="1" applyProtection="1">
      <alignment/>
      <protection locked="0"/>
    </xf>
    <xf numFmtId="0" fontId="42" fillId="0" borderId="14" xfId="0" applyFont="1" applyFill="1" applyBorder="1" applyAlignment="1" applyProtection="1">
      <alignment/>
      <protection/>
    </xf>
    <xf numFmtId="0" fontId="42" fillId="0" borderId="15" xfId="0" applyFont="1" applyFill="1" applyBorder="1" applyAlignment="1" applyProtection="1">
      <alignment/>
      <protection locked="0"/>
    </xf>
    <xf numFmtId="0" fontId="42" fillId="0" borderId="16" xfId="0" applyFont="1" applyFill="1" applyBorder="1" applyAlignment="1" applyProtection="1">
      <alignment/>
      <protection locked="0"/>
    </xf>
    <xf numFmtId="0" fontId="42" fillId="0" borderId="16" xfId="0" applyFont="1" applyFill="1" applyBorder="1" applyAlignment="1" applyProtection="1">
      <alignment/>
      <protection/>
    </xf>
    <xf numFmtId="0" fontId="42" fillId="0" borderId="16" xfId="0" applyFont="1" applyFill="1" applyBorder="1" applyAlignment="1" applyProtection="1">
      <alignment horizontal="center"/>
      <protection/>
    </xf>
    <xf numFmtId="0" fontId="42" fillId="0" borderId="17" xfId="0" applyFont="1" applyFill="1" applyBorder="1" applyAlignment="1" applyProtection="1">
      <alignment/>
      <protection locked="0"/>
    </xf>
    <xf numFmtId="0" fontId="42" fillId="0" borderId="18" xfId="0" applyFont="1" applyFill="1" applyBorder="1" applyAlignment="1" applyProtection="1">
      <alignment/>
      <protection locked="0"/>
    </xf>
    <xf numFmtId="4" fontId="0" fillId="0" borderId="0" xfId="0" applyNumberFormat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49" fontId="0" fillId="0" borderId="0" xfId="0" applyNumberFormat="1" applyAlignment="1" applyProtection="1">
      <alignment horizontal="right"/>
      <protection locked="0"/>
    </xf>
    <xf numFmtId="0" fontId="5" fillId="0" borderId="13" xfId="0" applyFont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 locked="0"/>
    </xf>
    <xf numFmtId="4" fontId="10" fillId="0" borderId="19" xfId="0" applyNumberFormat="1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/>
    </xf>
    <xf numFmtId="0" fontId="8" fillId="0" borderId="21" xfId="0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 horizontal="center"/>
      <protection/>
    </xf>
    <xf numFmtId="2" fontId="5" fillId="0" borderId="22" xfId="0" applyNumberFormat="1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2" fontId="5" fillId="0" borderId="23" xfId="0" applyNumberFormat="1" applyFont="1" applyFill="1" applyBorder="1" applyAlignment="1" applyProtection="1">
      <alignment/>
      <protection locked="0"/>
    </xf>
    <xf numFmtId="2" fontId="5" fillId="0" borderId="24" xfId="0" applyNumberFormat="1" applyFont="1" applyFill="1" applyBorder="1" applyAlignment="1" applyProtection="1">
      <alignment/>
      <protection locked="0"/>
    </xf>
    <xf numFmtId="0" fontId="5" fillId="0" borderId="25" xfId="0" applyFont="1" applyFill="1" applyBorder="1" applyAlignment="1" applyProtection="1">
      <alignment/>
      <protection locked="0"/>
    </xf>
    <xf numFmtId="0" fontId="5" fillId="0" borderId="26" xfId="0" applyFont="1" applyFill="1" applyBorder="1" applyAlignment="1" applyProtection="1">
      <alignment/>
      <protection locked="0"/>
    </xf>
    <xf numFmtId="0" fontId="5" fillId="0" borderId="26" xfId="0" applyFont="1" applyFill="1" applyBorder="1" applyAlignment="1" applyProtection="1">
      <alignment/>
      <protection/>
    </xf>
    <xf numFmtId="0" fontId="8" fillId="0" borderId="26" xfId="0" applyFont="1" applyFill="1" applyBorder="1" applyAlignment="1" applyProtection="1">
      <alignment/>
      <protection locked="0"/>
    </xf>
    <xf numFmtId="0" fontId="5" fillId="0" borderId="26" xfId="0" applyFont="1" applyFill="1" applyBorder="1" applyAlignment="1" applyProtection="1">
      <alignment horizontal="center"/>
      <protection/>
    </xf>
    <xf numFmtId="2" fontId="5" fillId="0" borderId="27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Alignment="1" applyProtection="1">
      <alignment horizontal="right"/>
      <protection locked="0"/>
    </xf>
    <xf numFmtId="4" fontId="10" fillId="0" borderId="19" xfId="0" applyNumberFormat="1" applyFont="1" applyFill="1" applyBorder="1" applyAlignment="1" applyProtection="1">
      <alignment horizontal="center"/>
      <protection/>
    </xf>
    <xf numFmtId="0" fontId="11" fillId="0" borderId="21" xfId="0" applyFont="1" applyFill="1" applyBorder="1" applyAlignment="1" applyProtection="1">
      <alignment/>
      <protection locked="0"/>
    </xf>
    <xf numFmtId="0" fontId="11" fillId="0" borderId="21" xfId="0" applyFont="1" applyFill="1" applyBorder="1" applyAlignment="1" applyProtection="1">
      <alignment/>
      <protection/>
    </xf>
    <xf numFmtId="0" fontId="11" fillId="0" borderId="15" xfId="0" applyFont="1" applyFill="1" applyBorder="1" applyAlignment="1" applyProtection="1">
      <alignment/>
      <protection locked="0"/>
    </xf>
    <xf numFmtId="0" fontId="11" fillId="0" borderId="14" xfId="0" applyFont="1" applyFill="1" applyBorder="1" applyAlignment="1" applyProtection="1">
      <alignment/>
      <protection locked="0"/>
    </xf>
    <xf numFmtId="0" fontId="11" fillId="0" borderId="14" xfId="0" applyFont="1" applyFill="1" applyBorder="1" applyAlignment="1" applyProtection="1">
      <alignment/>
      <protection locked="0"/>
    </xf>
    <xf numFmtId="0" fontId="11" fillId="0" borderId="14" xfId="0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/>
      <protection/>
    </xf>
    <xf numFmtId="2" fontId="11" fillId="0" borderId="28" xfId="0" applyNumberFormat="1" applyFont="1" applyFill="1" applyBorder="1" applyAlignment="1" applyProtection="1">
      <alignment/>
      <protection/>
    </xf>
    <xf numFmtId="0" fontId="11" fillId="0" borderId="12" xfId="0" applyFont="1" applyFill="1" applyBorder="1" applyAlignment="1">
      <alignment horizontal="left"/>
    </xf>
    <xf numFmtId="0" fontId="11" fillId="0" borderId="14" xfId="0" applyFont="1" applyFill="1" applyBorder="1" applyAlignment="1" applyProtection="1">
      <alignment horizontal="left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2" fontId="11" fillId="0" borderId="14" xfId="0" applyNumberFormat="1" applyFont="1" applyFill="1" applyBorder="1" applyAlignment="1" applyProtection="1">
      <alignment horizontal="left"/>
      <protection/>
    </xf>
    <xf numFmtId="2" fontId="11" fillId="0" borderId="28" xfId="0" applyNumberFormat="1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>
      <alignment/>
    </xf>
    <xf numFmtId="0" fontId="11" fillId="0" borderId="15" xfId="0" applyFont="1" applyFill="1" applyBorder="1" applyAlignment="1" applyProtection="1">
      <alignment horizontal="left"/>
      <protection locked="0"/>
    </xf>
    <xf numFmtId="0" fontId="11" fillId="0" borderId="15" xfId="0" applyFont="1" applyFill="1" applyBorder="1" applyAlignment="1" applyProtection="1">
      <alignment/>
      <protection locked="0"/>
    </xf>
    <xf numFmtId="0" fontId="11" fillId="0" borderId="14" xfId="0" applyFont="1" applyFill="1" applyBorder="1" applyAlignment="1" applyProtection="1">
      <alignment horizontal="center"/>
      <protection/>
    </xf>
    <xf numFmtId="0" fontId="11" fillId="0" borderId="17" xfId="0" applyFont="1" applyFill="1" applyBorder="1" applyAlignment="1" applyProtection="1">
      <alignment/>
      <protection locked="0"/>
    </xf>
    <xf numFmtId="0" fontId="11" fillId="0" borderId="18" xfId="0" applyFont="1" applyFill="1" applyBorder="1" applyAlignment="1" applyProtection="1">
      <alignment/>
      <protection locked="0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Alignment="1" applyProtection="1">
      <alignment/>
      <protection locked="0"/>
    </xf>
    <xf numFmtId="0" fontId="11" fillId="0" borderId="18" xfId="0" applyFont="1" applyFill="1" applyBorder="1" applyAlignment="1" applyProtection="1">
      <alignment/>
      <protection/>
    </xf>
    <xf numFmtId="0" fontId="11" fillId="0" borderId="18" xfId="0" applyFont="1" applyFill="1" applyBorder="1" applyAlignment="1" applyProtection="1">
      <alignment horizontal="center"/>
      <protection/>
    </xf>
    <xf numFmtId="2" fontId="11" fillId="0" borderId="18" xfId="0" applyNumberFormat="1" applyFont="1" applyFill="1" applyBorder="1" applyAlignment="1" applyProtection="1">
      <alignment horizontal="center"/>
      <protection/>
    </xf>
    <xf numFmtId="2" fontId="11" fillId="0" borderId="29" xfId="0" applyNumberFormat="1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 horizontal="left"/>
      <protection locked="0"/>
    </xf>
    <xf numFmtId="0" fontId="8" fillId="0" borderId="26" xfId="0" applyFont="1" applyFill="1" applyBorder="1" applyAlignment="1" applyProtection="1">
      <alignment horizontal="left"/>
      <protection locked="0"/>
    </xf>
    <xf numFmtId="0" fontId="8" fillId="0" borderId="26" xfId="0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4" fontId="5" fillId="0" borderId="3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 locked="0"/>
    </xf>
    <xf numFmtId="0" fontId="70" fillId="0" borderId="0" xfId="0" applyFont="1" applyFill="1" applyAlignment="1" applyProtection="1">
      <alignment/>
      <protection locked="0"/>
    </xf>
    <xf numFmtId="0" fontId="71" fillId="0" borderId="0" xfId="0" applyFont="1" applyFill="1" applyAlignment="1">
      <alignment/>
    </xf>
    <xf numFmtId="4" fontId="72" fillId="0" borderId="19" xfId="0" applyNumberFormat="1" applyFont="1" applyFill="1" applyBorder="1" applyAlignment="1" applyProtection="1">
      <alignment horizontal="center"/>
      <protection/>
    </xf>
    <xf numFmtId="0" fontId="73" fillId="0" borderId="32" xfId="0" applyFont="1" applyFill="1" applyBorder="1" applyAlignment="1" applyProtection="1">
      <alignment/>
      <protection locked="0"/>
    </xf>
    <xf numFmtId="0" fontId="74" fillId="0" borderId="33" xfId="0" applyFont="1" applyFill="1" applyBorder="1" applyAlignment="1" applyProtection="1">
      <alignment/>
      <protection locked="0"/>
    </xf>
    <xf numFmtId="0" fontId="74" fillId="0" borderId="34" xfId="0" applyFont="1" applyFill="1" applyBorder="1" applyAlignment="1" applyProtection="1">
      <alignment/>
      <protection locked="0"/>
    </xf>
    <xf numFmtId="4" fontId="72" fillId="0" borderId="35" xfId="0" applyNumberFormat="1" applyFont="1" applyFill="1" applyBorder="1" applyAlignment="1" applyProtection="1">
      <alignment horizontal="center"/>
      <protection/>
    </xf>
    <xf numFmtId="49" fontId="75" fillId="0" borderId="0" xfId="0" applyNumberFormat="1" applyFont="1" applyFill="1" applyAlignment="1" applyProtection="1">
      <alignment horizontal="right"/>
      <protection locked="0"/>
    </xf>
    <xf numFmtId="0" fontId="75" fillId="0" borderId="20" xfId="0" applyFont="1" applyFill="1" applyBorder="1" applyAlignment="1" applyProtection="1">
      <alignment/>
      <protection locked="0"/>
    </xf>
    <xf numFmtId="0" fontId="75" fillId="0" borderId="21" xfId="0" applyFont="1" applyFill="1" applyBorder="1" applyAlignment="1" applyProtection="1">
      <alignment/>
      <protection locked="0"/>
    </xf>
    <xf numFmtId="0" fontId="75" fillId="0" borderId="21" xfId="0" applyFont="1" applyFill="1" applyBorder="1" applyAlignment="1" applyProtection="1">
      <alignment horizontal="center"/>
      <protection locked="0"/>
    </xf>
    <xf numFmtId="0" fontId="75" fillId="0" borderId="36" xfId="0" applyFont="1" applyFill="1" applyBorder="1" applyAlignment="1" applyProtection="1">
      <alignment/>
      <protection/>
    </xf>
    <xf numFmtId="0" fontId="75" fillId="0" borderId="36" xfId="0" applyFont="1" applyFill="1" applyBorder="1" applyAlignment="1" applyProtection="1">
      <alignment/>
      <protection locked="0"/>
    </xf>
    <xf numFmtId="0" fontId="75" fillId="0" borderId="12" xfId="0" applyFont="1" applyFill="1" applyBorder="1" applyAlignment="1" applyProtection="1">
      <alignment/>
      <protection locked="0"/>
    </xf>
    <xf numFmtId="0" fontId="75" fillId="0" borderId="0" xfId="0" applyFont="1" applyFill="1" applyBorder="1" applyAlignment="1" applyProtection="1">
      <alignment/>
      <protection locked="0"/>
    </xf>
    <xf numFmtId="0" fontId="75" fillId="0" borderId="0" xfId="0" applyFont="1" applyFill="1" applyBorder="1" applyAlignment="1" applyProtection="1">
      <alignment horizontal="center"/>
      <protection locked="0"/>
    </xf>
    <xf numFmtId="0" fontId="75" fillId="0" borderId="37" xfId="0" applyFont="1" applyFill="1" applyBorder="1" applyAlignment="1" applyProtection="1">
      <alignment/>
      <protection/>
    </xf>
    <xf numFmtId="0" fontId="75" fillId="0" borderId="37" xfId="0" applyFont="1" applyFill="1" applyBorder="1" applyAlignment="1" applyProtection="1">
      <alignment/>
      <protection locked="0"/>
    </xf>
    <xf numFmtId="0" fontId="75" fillId="0" borderId="25" xfId="0" applyFont="1" applyFill="1" applyBorder="1" applyAlignment="1" applyProtection="1">
      <alignment/>
      <protection locked="0"/>
    </xf>
    <xf numFmtId="0" fontId="75" fillId="0" borderId="26" xfId="0" applyFont="1" applyFill="1" applyBorder="1" applyAlignment="1" applyProtection="1">
      <alignment/>
      <protection locked="0"/>
    </xf>
    <xf numFmtId="0" fontId="75" fillId="0" borderId="26" xfId="0" applyFont="1" applyFill="1" applyBorder="1" applyAlignment="1" applyProtection="1">
      <alignment horizontal="center"/>
      <protection locked="0"/>
    </xf>
    <xf numFmtId="0" fontId="75" fillId="0" borderId="30" xfId="0" applyFont="1" applyFill="1" applyBorder="1" applyAlignment="1" applyProtection="1">
      <alignment/>
      <protection/>
    </xf>
    <xf numFmtId="0" fontId="75" fillId="0" borderId="30" xfId="0" applyFont="1" applyFill="1" applyBorder="1" applyAlignment="1" applyProtection="1">
      <alignment/>
      <protection locked="0"/>
    </xf>
    <xf numFmtId="10" fontId="75" fillId="0" borderId="38" xfId="0" applyNumberFormat="1" applyFont="1" applyFill="1" applyBorder="1" applyAlignment="1" applyProtection="1">
      <alignment/>
      <protection locked="0"/>
    </xf>
    <xf numFmtId="0" fontId="75" fillId="0" borderId="39" xfId="0" applyFont="1" applyFill="1" applyBorder="1" applyAlignment="1" applyProtection="1">
      <alignment/>
      <protection locked="0"/>
    </xf>
    <xf numFmtId="0" fontId="75" fillId="0" borderId="39" xfId="0" applyFont="1" applyFill="1" applyBorder="1" applyAlignment="1" applyProtection="1">
      <alignment horizontal="center"/>
      <protection locked="0"/>
    </xf>
    <xf numFmtId="0" fontId="75" fillId="0" borderId="40" xfId="0" applyFont="1" applyFill="1" applyBorder="1" applyAlignment="1" applyProtection="1">
      <alignment/>
      <protection/>
    </xf>
    <xf numFmtId="0" fontId="75" fillId="0" borderId="40" xfId="0" applyFont="1" applyFill="1" applyBorder="1" applyAlignment="1" applyProtection="1">
      <alignment/>
      <protection locked="0"/>
    </xf>
    <xf numFmtId="10" fontId="75" fillId="0" borderId="0" xfId="0" applyNumberFormat="1" applyFont="1" applyFill="1" applyBorder="1" applyAlignment="1" applyProtection="1">
      <alignment/>
      <protection locked="0"/>
    </xf>
    <xf numFmtId="0" fontId="75" fillId="0" borderId="0" xfId="0" applyFont="1" applyFill="1" applyBorder="1" applyAlignment="1" applyProtection="1">
      <alignment/>
      <protection/>
    </xf>
    <xf numFmtId="10" fontId="75" fillId="0" borderId="0" xfId="0" applyNumberFormat="1" applyFont="1" applyFill="1" applyBorder="1" applyAlignment="1" applyProtection="1">
      <alignment horizontal="right"/>
      <protection locked="0"/>
    </xf>
    <xf numFmtId="0" fontId="75" fillId="0" borderId="0" xfId="0" applyFont="1" applyFill="1" applyBorder="1" applyAlignment="1" applyProtection="1">
      <alignment horizontal="right"/>
      <protection locked="0"/>
    </xf>
    <xf numFmtId="0" fontId="75" fillId="0" borderId="0" xfId="0" applyFont="1" applyFill="1" applyBorder="1" applyAlignment="1" applyProtection="1">
      <alignment horizontal="right"/>
      <protection/>
    </xf>
    <xf numFmtId="0" fontId="76" fillId="0" borderId="0" xfId="0" applyFont="1" applyFill="1" applyBorder="1" applyAlignment="1" applyProtection="1">
      <alignment horizontal="right"/>
      <protection locked="0"/>
    </xf>
    <xf numFmtId="4" fontId="72" fillId="0" borderId="36" xfId="0" applyNumberFormat="1" applyFont="1" applyFill="1" applyBorder="1" applyAlignment="1" applyProtection="1">
      <alignment horizontal="center"/>
      <protection/>
    </xf>
    <xf numFmtId="0" fontId="77" fillId="0" borderId="10" xfId="0" applyFont="1" applyFill="1" applyBorder="1" applyAlignment="1" applyProtection="1">
      <alignment/>
      <protection locked="0"/>
    </xf>
    <xf numFmtId="0" fontId="75" fillId="0" borderId="11" xfId="0" applyFont="1" applyFill="1" applyBorder="1" applyAlignment="1" applyProtection="1">
      <alignment horizontal="right"/>
      <protection locked="0"/>
    </xf>
    <xf numFmtId="0" fontId="75" fillId="0" borderId="11" xfId="0" applyFont="1" applyFill="1" applyBorder="1" applyAlignment="1" applyProtection="1">
      <alignment/>
      <protection locked="0"/>
    </xf>
    <xf numFmtId="2" fontId="75" fillId="0" borderId="41" xfId="0" applyNumberFormat="1" applyFont="1" applyFill="1" applyBorder="1" applyAlignment="1" applyProtection="1">
      <alignment/>
      <protection locked="0"/>
    </xf>
    <xf numFmtId="0" fontId="75" fillId="0" borderId="19" xfId="0" applyFont="1" applyFill="1" applyBorder="1" applyAlignment="1" applyProtection="1">
      <alignment/>
      <protection/>
    </xf>
    <xf numFmtId="0" fontId="77" fillId="0" borderId="25" xfId="0" applyFont="1" applyFill="1" applyBorder="1" applyAlignment="1" applyProtection="1">
      <alignment/>
      <protection locked="0"/>
    </xf>
    <xf numFmtId="0" fontId="75" fillId="0" borderId="26" xfId="0" applyFont="1" applyFill="1" applyBorder="1" applyAlignment="1" applyProtection="1">
      <alignment horizontal="right"/>
      <protection locked="0"/>
    </xf>
    <xf numFmtId="2" fontId="75" fillId="0" borderId="30" xfId="0" applyNumberFormat="1" applyFont="1" applyFill="1" applyBorder="1" applyAlignment="1" applyProtection="1">
      <alignment/>
      <protection locked="0"/>
    </xf>
    <xf numFmtId="0" fontId="75" fillId="0" borderId="31" xfId="0" applyFont="1" applyFill="1" applyBorder="1" applyAlignment="1" applyProtection="1">
      <alignment/>
      <protection/>
    </xf>
    <xf numFmtId="0" fontId="77" fillId="0" borderId="20" xfId="0" applyFont="1" applyFill="1" applyBorder="1" applyAlignment="1" applyProtection="1">
      <alignment/>
      <protection locked="0"/>
    </xf>
    <xf numFmtId="0" fontId="77" fillId="0" borderId="12" xfId="0" applyFont="1" applyFill="1" applyBorder="1" applyAlignment="1" applyProtection="1">
      <alignment/>
      <protection locked="0"/>
    </xf>
    <xf numFmtId="0" fontId="75" fillId="0" borderId="42" xfId="0" applyFont="1" applyFill="1" applyBorder="1" applyAlignment="1" applyProtection="1">
      <alignment/>
      <protection locked="0"/>
    </xf>
    <xf numFmtId="0" fontId="75" fillId="0" borderId="43" xfId="0" applyFont="1" applyFill="1" applyBorder="1" applyAlignment="1" applyProtection="1">
      <alignment/>
      <protection/>
    </xf>
    <xf numFmtId="0" fontId="75" fillId="0" borderId="12" xfId="0" applyFont="1" applyFill="1" applyBorder="1" applyAlignment="1" applyProtection="1">
      <alignment horizontal="left"/>
      <protection locked="0"/>
    </xf>
    <xf numFmtId="0" fontId="75" fillId="0" borderId="0" xfId="0" applyFont="1" applyFill="1" applyBorder="1" applyAlignment="1" applyProtection="1">
      <alignment horizontal="left"/>
      <protection locked="0"/>
    </xf>
    <xf numFmtId="0" fontId="75" fillId="0" borderId="44" xfId="0" applyFont="1" applyFill="1" applyBorder="1" applyAlignment="1" applyProtection="1">
      <alignment/>
      <protection locked="0"/>
    </xf>
    <xf numFmtId="0" fontId="75" fillId="0" borderId="25" xfId="0" applyFont="1" applyFill="1" applyBorder="1" applyAlignment="1" applyProtection="1">
      <alignment horizontal="left"/>
      <protection locked="0"/>
    </xf>
    <xf numFmtId="0" fontId="75" fillId="0" borderId="26" xfId="0" applyFont="1" applyFill="1" applyBorder="1" applyAlignment="1" applyProtection="1">
      <alignment horizontal="left"/>
      <protection locked="0"/>
    </xf>
    <xf numFmtId="0" fontId="75" fillId="0" borderId="45" xfId="0" applyFont="1" applyFill="1" applyBorder="1" applyAlignment="1" applyProtection="1">
      <alignment/>
      <protection locked="0"/>
    </xf>
    <xf numFmtId="0" fontId="75" fillId="0" borderId="46" xfId="0" applyFont="1" applyFill="1" applyBorder="1" applyAlignment="1" applyProtection="1">
      <alignment/>
      <protection/>
    </xf>
    <xf numFmtId="0" fontId="77" fillId="0" borderId="20" xfId="0" applyFont="1" applyFill="1" applyBorder="1" applyAlignment="1" applyProtection="1">
      <alignment/>
      <protection locked="0"/>
    </xf>
    <xf numFmtId="0" fontId="77" fillId="0" borderId="21" xfId="0" applyFont="1" applyFill="1" applyBorder="1" applyAlignment="1" applyProtection="1">
      <alignment/>
      <protection locked="0"/>
    </xf>
    <xf numFmtId="0" fontId="75" fillId="0" borderId="47" xfId="0" applyFont="1" applyFill="1" applyBorder="1" applyAlignment="1" applyProtection="1">
      <alignment/>
      <protection/>
    </xf>
    <xf numFmtId="0" fontId="77" fillId="0" borderId="15" xfId="0" applyFont="1" applyFill="1" applyBorder="1" applyAlignment="1" applyProtection="1">
      <alignment/>
      <protection locked="0"/>
    </xf>
    <xf numFmtId="0" fontId="77" fillId="0" borderId="14" xfId="0" applyFont="1" applyFill="1" applyBorder="1" applyAlignment="1" applyProtection="1">
      <alignment/>
      <protection locked="0"/>
    </xf>
    <xf numFmtId="0" fontId="75" fillId="0" borderId="14" xfId="0" applyFont="1" applyFill="1" applyBorder="1" applyAlignment="1" applyProtection="1">
      <alignment/>
      <protection locked="0"/>
    </xf>
    <xf numFmtId="0" fontId="75" fillId="0" borderId="48" xfId="0" applyFont="1" applyFill="1" applyBorder="1" applyAlignment="1" applyProtection="1">
      <alignment/>
      <protection locked="0"/>
    </xf>
    <xf numFmtId="0" fontId="75" fillId="0" borderId="15" xfId="0" applyFont="1" applyFill="1" applyBorder="1" applyAlignment="1" applyProtection="1">
      <alignment/>
      <protection locked="0"/>
    </xf>
    <xf numFmtId="0" fontId="75" fillId="0" borderId="14" xfId="0" applyFont="1" applyFill="1" applyBorder="1" applyAlignment="1" applyProtection="1">
      <alignment/>
      <protection locked="0"/>
    </xf>
    <xf numFmtId="0" fontId="75" fillId="0" borderId="48" xfId="0" applyFont="1" applyFill="1" applyBorder="1" applyAlignment="1" applyProtection="1">
      <alignment/>
      <protection locked="0"/>
    </xf>
    <xf numFmtId="0" fontId="75" fillId="0" borderId="33" xfId="0" applyFont="1" applyFill="1" applyBorder="1" applyAlignment="1" applyProtection="1">
      <alignment/>
      <protection/>
    </xf>
    <xf numFmtId="0" fontId="75" fillId="0" borderId="49" xfId="0" applyFont="1" applyFill="1" applyBorder="1" applyAlignment="1" applyProtection="1">
      <alignment/>
      <protection locked="0"/>
    </xf>
    <xf numFmtId="0" fontId="75" fillId="0" borderId="16" xfId="0" applyFont="1" applyFill="1" applyBorder="1" applyAlignment="1" applyProtection="1">
      <alignment/>
      <protection locked="0"/>
    </xf>
    <xf numFmtId="0" fontId="75" fillId="0" borderId="50" xfId="0" applyFont="1" applyFill="1" applyBorder="1" applyAlignment="1" applyProtection="1">
      <alignment/>
      <protection locked="0"/>
    </xf>
    <xf numFmtId="0" fontId="75" fillId="0" borderId="17" xfId="0" applyFont="1" applyFill="1" applyBorder="1" applyAlignment="1" applyProtection="1">
      <alignment/>
      <protection locked="0"/>
    </xf>
    <xf numFmtId="0" fontId="75" fillId="0" borderId="18" xfId="0" applyFont="1" applyFill="1" applyBorder="1" applyAlignment="1" applyProtection="1">
      <alignment/>
      <protection locked="0"/>
    </xf>
    <xf numFmtId="0" fontId="75" fillId="0" borderId="51" xfId="0" applyFont="1" applyFill="1" applyBorder="1" applyAlignment="1" applyProtection="1">
      <alignment/>
      <protection locked="0"/>
    </xf>
    <xf numFmtId="0" fontId="75" fillId="0" borderId="0" xfId="0" applyFont="1" applyFill="1" applyBorder="1" applyAlignment="1" applyProtection="1">
      <alignment/>
      <protection locked="0"/>
    </xf>
    <xf numFmtId="0" fontId="75" fillId="0" borderId="13" xfId="0" applyFont="1" applyFill="1" applyBorder="1" applyAlignment="1" applyProtection="1">
      <alignment/>
      <protection locked="0"/>
    </xf>
    <xf numFmtId="0" fontId="75" fillId="0" borderId="44" xfId="0" applyFont="1" applyFill="1" applyBorder="1" applyAlignment="1" applyProtection="1">
      <alignment/>
      <protection/>
    </xf>
    <xf numFmtId="0" fontId="75" fillId="0" borderId="49" xfId="0" applyFont="1" applyFill="1" applyBorder="1" applyAlignment="1" applyProtection="1">
      <alignment/>
      <protection locked="0"/>
    </xf>
    <xf numFmtId="0" fontId="75" fillId="0" borderId="16" xfId="0" applyFont="1" applyFill="1" applyBorder="1" applyAlignment="1" applyProtection="1">
      <alignment/>
      <protection locked="0"/>
    </xf>
    <xf numFmtId="0" fontId="75" fillId="0" borderId="50" xfId="0" applyFont="1" applyFill="1" applyBorder="1" applyAlignment="1" applyProtection="1">
      <alignment/>
      <protection/>
    </xf>
    <xf numFmtId="14" fontId="75" fillId="0" borderId="15" xfId="0" applyNumberFormat="1" applyFont="1" applyFill="1" applyBorder="1" applyAlignment="1" applyProtection="1">
      <alignment horizontal="left"/>
      <protection locked="0"/>
    </xf>
    <xf numFmtId="14" fontId="75" fillId="0" borderId="49" xfId="0" applyNumberFormat="1" applyFont="1" applyFill="1" applyBorder="1" applyAlignment="1" applyProtection="1">
      <alignment horizontal="left"/>
      <protection locked="0"/>
    </xf>
    <xf numFmtId="0" fontId="75" fillId="0" borderId="17" xfId="0" applyFont="1" applyFill="1" applyBorder="1" applyAlignment="1" applyProtection="1">
      <alignment/>
      <protection locked="0"/>
    </xf>
    <xf numFmtId="0" fontId="75" fillId="0" borderId="18" xfId="0" applyFont="1" applyFill="1" applyBorder="1" applyAlignment="1" applyProtection="1">
      <alignment/>
      <protection locked="0"/>
    </xf>
    <xf numFmtId="0" fontId="75" fillId="0" borderId="51" xfId="0" applyFont="1" applyFill="1" applyBorder="1" applyAlignment="1" applyProtection="1">
      <alignment/>
      <protection/>
    </xf>
    <xf numFmtId="0" fontId="75" fillId="0" borderId="52" xfId="0" applyFont="1" applyFill="1" applyBorder="1" applyAlignment="1" applyProtection="1">
      <alignment/>
      <protection locked="0"/>
    </xf>
    <xf numFmtId="0" fontId="75" fillId="0" borderId="47" xfId="0" applyFont="1" applyFill="1" applyBorder="1" applyAlignment="1" applyProtection="1">
      <alignment/>
      <protection locked="0"/>
    </xf>
    <xf numFmtId="0" fontId="75" fillId="0" borderId="38" xfId="0" applyFont="1" applyFill="1" applyBorder="1" applyAlignment="1" applyProtection="1">
      <alignment/>
      <protection locked="0"/>
    </xf>
    <xf numFmtId="0" fontId="75" fillId="0" borderId="39" xfId="0" applyFont="1" applyFill="1" applyBorder="1" applyAlignment="1" applyProtection="1">
      <alignment/>
      <protection locked="0"/>
    </xf>
    <xf numFmtId="0" fontId="75" fillId="0" borderId="39" xfId="0" applyFont="1" applyFill="1" applyBorder="1" applyAlignment="1" applyProtection="1">
      <alignment/>
      <protection/>
    </xf>
    <xf numFmtId="0" fontId="75" fillId="0" borderId="53" xfId="0" applyFont="1" applyFill="1" applyBorder="1" applyAlignment="1" applyProtection="1">
      <alignment/>
      <protection locked="0"/>
    </xf>
    <xf numFmtId="0" fontId="75" fillId="0" borderId="54" xfId="0" applyFont="1" applyFill="1" applyBorder="1" applyAlignment="1" applyProtection="1">
      <alignment/>
      <protection locked="0"/>
    </xf>
    <xf numFmtId="0" fontId="75" fillId="0" borderId="13" xfId="0" applyFont="1" applyFill="1" applyBorder="1" applyAlignment="1" applyProtection="1">
      <alignment horizontal="center"/>
      <protection locked="0"/>
    </xf>
    <xf numFmtId="10" fontId="75" fillId="0" borderId="13" xfId="0" applyNumberFormat="1" applyFont="1" applyFill="1" applyBorder="1" applyAlignment="1" applyProtection="1">
      <alignment/>
      <protection locked="0"/>
    </xf>
    <xf numFmtId="0" fontId="75" fillId="0" borderId="13" xfId="0" applyFont="1" applyFill="1" applyBorder="1" applyAlignment="1" applyProtection="1">
      <alignment/>
      <protection/>
    </xf>
    <xf numFmtId="0" fontId="75" fillId="0" borderId="13" xfId="0" applyFont="1" applyFill="1" applyBorder="1" applyAlignment="1" applyProtection="1">
      <alignment/>
      <protection locked="0"/>
    </xf>
    <xf numFmtId="0" fontId="75" fillId="0" borderId="55" xfId="0" applyFont="1" applyFill="1" applyBorder="1" applyAlignment="1" applyProtection="1">
      <alignment/>
      <protection locked="0"/>
    </xf>
    <xf numFmtId="0" fontId="75" fillId="0" borderId="16" xfId="0" applyFont="1" applyFill="1" applyBorder="1" applyAlignment="1" applyProtection="1">
      <alignment horizontal="center"/>
      <protection locked="0"/>
    </xf>
    <xf numFmtId="10" fontId="75" fillId="0" borderId="16" xfId="0" applyNumberFormat="1" applyFont="1" applyFill="1" applyBorder="1" applyAlignment="1" applyProtection="1">
      <alignment/>
      <protection locked="0"/>
    </xf>
    <xf numFmtId="0" fontId="75" fillId="0" borderId="16" xfId="0" applyFont="1" applyFill="1" applyBorder="1" applyAlignment="1" applyProtection="1">
      <alignment/>
      <protection/>
    </xf>
    <xf numFmtId="0" fontId="75" fillId="0" borderId="50" xfId="0" applyFont="1" applyFill="1" applyBorder="1" applyAlignment="1" applyProtection="1">
      <alignment/>
      <protection locked="0"/>
    </xf>
    <xf numFmtId="0" fontId="75" fillId="0" borderId="56" xfId="0" applyFont="1" applyFill="1" applyBorder="1" applyAlignment="1" applyProtection="1">
      <alignment/>
      <protection locked="0"/>
    </xf>
    <xf numFmtId="0" fontId="75" fillId="0" borderId="34" xfId="0" applyFont="1" applyFill="1" applyBorder="1" applyAlignment="1" applyProtection="1">
      <alignment/>
      <protection locked="0"/>
    </xf>
    <xf numFmtId="0" fontId="75" fillId="0" borderId="10" xfId="0" applyFont="1" applyFill="1" applyBorder="1" applyAlignment="1" applyProtection="1">
      <alignment/>
      <protection locked="0"/>
    </xf>
    <xf numFmtId="0" fontId="75" fillId="0" borderId="32" xfId="0" applyFont="1" applyFill="1" applyBorder="1" applyAlignment="1" applyProtection="1">
      <alignment/>
      <protection locked="0"/>
    </xf>
    <xf numFmtId="0" fontId="75" fillId="0" borderId="33" xfId="0" applyFont="1" applyFill="1" applyBorder="1" applyAlignment="1" applyProtection="1">
      <alignment/>
      <protection locked="0"/>
    </xf>
    <xf numFmtId="10" fontId="75" fillId="0" borderId="0" xfId="0" applyNumberFormat="1" applyFont="1" applyFill="1" applyBorder="1" applyAlignment="1" applyProtection="1">
      <alignment horizontal="center"/>
      <protection locked="0"/>
    </xf>
    <xf numFmtId="0" fontId="75" fillId="0" borderId="14" xfId="0" applyFont="1" applyFill="1" applyBorder="1" applyAlignment="1" applyProtection="1">
      <alignment horizontal="center"/>
      <protection locked="0"/>
    </xf>
    <xf numFmtId="10" fontId="75" fillId="0" borderId="14" xfId="0" applyNumberFormat="1" applyFont="1" applyFill="1" applyBorder="1" applyAlignment="1" applyProtection="1">
      <alignment/>
      <protection locked="0"/>
    </xf>
    <xf numFmtId="0" fontId="75" fillId="0" borderId="14" xfId="0" applyFont="1" applyFill="1" applyBorder="1" applyAlignment="1" applyProtection="1">
      <alignment/>
      <protection/>
    </xf>
    <xf numFmtId="0" fontId="75" fillId="0" borderId="20" xfId="0" applyFont="1" applyFill="1" applyBorder="1" applyAlignment="1" applyProtection="1">
      <alignment/>
      <protection locked="0"/>
    </xf>
    <xf numFmtId="10" fontId="75" fillId="0" borderId="21" xfId="0" applyNumberFormat="1" applyFont="1" applyFill="1" applyBorder="1" applyAlignment="1" applyProtection="1">
      <alignment/>
      <protection locked="0"/>
    </xf>
    <xf numFmtId="0" fontId="75" fillId="0" borderId="21" xfId="0" applyFont="1" applyFill="1" applyBorder="1" applyAlignment="1" applyProtection="1">
      <alignment/>
      <protection locked="0"/>
    </xf>
    <xf numFmtId="0" fontId="75" fillId="0" borderId="21" xfId="0" applyFont="1" applyFill="1" applyBorder="1" applyAlignment="1" applyProtection="1">
      <alignment/>
      <protection/>
    </xf>
    <xf numFmtId="0" fontId="75" fillId="0" borderId="18" xfId="0" applyFont="1" applyFill="1" applyBorder="1" applyAlignment="1" applyProtection="1">
      <alignment horizontal="center"/>
      <protection locked="0"/>
    </xf>
    <xf numFmtId="10" fontId="75" fillId="0" borderId="18" xfId="0" applyNumberFormat="1" applyFont="1" applyFill="1" applyBorder="1" applyAlignment="1" applyProtection="1">
      <alignment/>
      <protection locked="0"/>
    </xf>
    <xf numFmtId="0" fontId="75" fillId="0" borderId="18" xfId="0" applyFont="1" applyFill="1" applyBorder="1" applyAlignment="1" applyProtection="1">
      <alignment/>
      <protection/>
    </xf>
    <xf numFmtId="0" fontId="75" fillId="0" borderId="12" xfId="0" applyFont="1" applyFill="1" applyBorder="1" applyAlignment="1" applyProtection="1">
      <alignment/>
      <protection locked="0"/>
    </xf>
    <xf numFmtId="10" fontId="75" fillId="0" borderId="0" xfId="0" applyNumberFormat="1" applyFont="1" applyFill="1" applyBorder="1" applyAlignment="1" applyProtection="1">
      <alignment/>
      <protection locked="0"/>
    </xf>
    <xf numFmtId="0" fontId="75" fillId="0" borderId="0" xfId="0" applyFont="1" applyFill="1" applyBorder="1" applyAlignment="1" applyProtection="1">
      <alignment/>
      <protection/>
    </xf>
    <xf numFmtId="0" fontId="75" fillId="0" borderId="43" xfId="0" applyFont="1" applyFill="1" applyBorder="1" applyAlignment="1" applyProtection="1">
      <alignment/>
      <protection locked="0"/>
    </xf>
    <xf numFmtId="0" fontId="75" fillId="0" borderId="18" xfId="0" applyFont="1" applyFill="1" applyBorder="1" applyAlignment="1" applyProtection="1">
      <alignment/>
      <protection/>
    </xf>
    <xf numFmtId="4" fontId="75" fillId="0" borderId="0" xfId="0" applyNumberFormat="1" applyFont="1" applyFill="1" applyBorder="1" applyAlignment="1" applyProtection="1">
      <alignment/>
      <protection/>
    </xf>
    <xf numFmtId="4" fontId="75" fillId="0" borderId="0" xfId="0" applyNumberFormat="1" applyFont="1" applyFill="1" applyBorder="1" applyAlignment="1" applyProtection="1">
      <alignment/>
      <protection locked="0"/>
    </xf>
    <xf numFmtId="0" fontId="71" fillId="0" borderId="0" xfId="0" applyFont="1" applyFill="1" applyBorder="1" applyAlignment="1">
      <alignment/>
    </xf>
    <xf numFmtId="0" fontId="75" fillId="0" borderId="0" xfId="0" applyNumberFormat="1" applyFont="1" applyFill="1" applyBorder="1" applyAlignment="1" applyProtection="1">
      <alignment horizontal="center"/>
      <protection locked="0"/>
    </xf>
    <xf numFmtId="0" fontId="75" fillId="0" borderId="0" xfId="0" applyNumberFormat="1" applyFont="1" applyFill="1" applyBorder="1" applyAlignment="1" applyProtection="1">
      <alignment/>
      <protection locked="0"/>
    </xf>
    <xf numFmtId="0" fontId="78" fillId="0" borderId="13" xfId="0" applyFont="1" applyFill="1" applyBorder="1" applyAlignment="1">
      <alignment/>
    </xf>
    <xf numFmtId="0" fontId="78" fillId="0" borderId="13" xfId="0" applyFont="1" applyFill="1" applyBorder="1" applyAlignment="1">
      <alignment/>
    </xf>
    <xf numFmtId="0" fontId="71" fillId="0" borderId="13" xfId="0" applyFont="1" applyFill="1" applyBorder="1" applyAlignment="1">
      <alignment/>
    </xf>
    <xf numFmtId="0" fontId="71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1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/>
    </xf>
    <xf numFmtId="4" fontId="10" fillId="0" borderId="35" xfId="0" applyNumberFormat="1" applyFont="1" applyFill="1" applyBorder="1" applyAlignment="1">
      <alignment horizontal="center"/>
    </xf>
    <xf numFmtId="0" fontId="8" fillId="0" borderId="11" xfId="0" applyFont="1" applyFill="1" applyBorder="1" applyAlignment="1" applyProtection="1">
      <alignment horizontal="right"/>
      <protection locked="0"/>
    </xf>
    <xf numFmtId="0" fontId="8" fillId="0" borderId="22" xfId="0" applyFont="1" applyFill="1" applyBorder="1" applyAlignment="1">
      <alignment/>
    </xf>
    <xf numFmtId="0" fontId="5" fillId="0" borderId="57" xfId="0" applyFont="1" applyFill="1" applyBorder="1" applyAlignment="1">
      <alignment horizontal="left"/>
    </xf>
    <xf numFmtId="0" fontId="5" fillId="0" borderId="58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57" xfId="0" applyFont="1" applyFill="1" applyBorder="1" applyAlignment="1" applyProtection="1">
      <alignment horizontal="center"/>
      <protection locked="0"/>
    </xf>
    <xf numFmtId="0" fontId="5" fillId="0" borderId="58" xfId="0" applyFont="1" applyFill="1" applyBorder="1" applyAlignment="1" applyProtection="1">
      <alignment/>
      <protection/>
    </xf>
    <xf numFmtId="0" fontId="5" fillId="0" borderId="23" xfId="0" applyFont="1" applyFill="1" applyBorder="1" applyAlignment="1">
      <alignment/>
    </xf>
    <xf numFmtId="0" fontId="5" fillId="0" borderId="57" xfId="0" applyFont="1" applyFill="1" applyBorder="1" applyAlignment="1" applyProtection="1">
      <alignment horizontal="center"/>
      <protection locked="0"/>
    </xf>
    <xf numFmtId="0" fontId="5" fillId="0" borderId="59" xfId="0" applyFont="1" applyFill="1" applyBorder="1" applyAlignment="1">
      <alignment/>
    </xf>
    <xf numFmtId="0" fontId="8" fillId="0" borderId="59" xfId="0" applyFont="1" applyFill="1" applyBorder="1" applyAlignment="1" applyProtection="1">
      <alignment/>
      <protection/>
    </xf>
    <xf numFmtId="2" fontId="8" fillId="0" borderId="60" xfId="0" applyNumberFormat="1" applyFont="1" applyFill="1" applyBorder="1" applyAlignment="1" applyProtection="1">
      <alignment/>
      <protection/>
    </xf>
    <xf numFmtId="0" fontId="5" fillId="0" borderId="27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2" fontId="8" fillId="0" borderId="26" xfId="0" applyNumberFormat="1" applyFont="1" applyFill="1" applyBorder="1" applyAlignment="1">
      <alignment horizontal="center"/>
    </xf>
    <xf numFmtId="0" fontId="8" fillId="0" borderId="45" xfId="0" applyFont="1" applyFill="1" applyBorder="1" applyAlignment="1" applyProtection="1">
      <alignment/>
      <protection/>
    </xf>
    <xf numFmtId="2" fontId="8" fillId="0" borderId="61" xfId="0" applyNumberFormat="1" applyFont="1" applyFill="1" applyBorder="1" applyAlignment="1" applyProtection="1">
      <alignment/>
      <protection/>
    </xf>
    <xf numFmtId="0" fontId="5" fillId="0" borderId="3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5" fillId="0" borderId="38" xfId="0" applyFont="1" applyFill="1" applyBorder="1" applyAlignment="1">
      <alignment/>
    </xf>
    <xf numFmtId="0" fontId="15" fillId="0" borderId="39" xfId="0" applyFont="1" applyFill="1" applyBorder="1" applyAlignment="1">
      <alignment/>
    </xf>
    <xf numFmtId="0" fontId="15" fillId="0" borderId="40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62" xfId="0" applyFont="1" applyFill="1" applyBorder="1" applyAlignment="1" applyProtection="1">
      <alignment horizontal="center"/>
      <protection locked="0"/>
    </xf>
    <xf numFmtId="0" fontId="5" fillId="0" borderId="63" xfId="0" applyFont="1" applyFill="1" applyBorder="1" applyAlignment="1" applyProtection="1">
      <alignment/>
      <protection/>
    </xf>
    <xf numFmtId="0" fontId="5" fillId="0" borderId="35" xfId="0" applyFont="1" applyFill="1" applyBorder="1" applyAlignment="1" applyProtection="1">
      <alignment/>
      <protection/>
    </xf>
    <xf numFmtId="0" fontId="5" fillId="0" borderId="24" xfId="0" applyFont="1" applyFill="1" applyBorder="1" applyAlignment="1">
      <alignment/>
    </xf>
    <xf numFmtId="2" fontId="7" fillId="0" borderId="35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27" xfId="0" applyFont="1" applyFill="1" applyBorder="1" applyAlignment="1">
      <alignment/>
    </xf>
    <xf numFmtId="2" fontId="3" fillId="0" borderId="19" xfId="0" applyNumberFormat="1" applyFont="1" applyBorder="1" applyAlignment="1" applyProtection="1">
      <alignment horizontal="right"/>
      <protection/>
    </xf>
    <xf numFmtId="0" fontId="0" fillId="0" borderId="58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48" xfId="0" applyFill="1" applyBorder="1" applyAlignment="1" applyProtection="1">
      <alignment/>
      <protection locked="0"/>
    </xf>
    <xf numFmtId="0" fontId="0" fillId="0" borderId="62" xfId="0" applyFill="1" applyBorder="1" applyAlignment="1" applyProtection="1">
      <alignment/>
      <protection/>
    </xf>
    <xf numFmtId="0" fontId="0" fillId="0" borderId="61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42" xfId="0" applyFill="1" applyBorder="1" applyAlignment="1" applyProtection="1">
      <alignment/>
      <protection locked="0"/>
    </xf>
    <xf numFmtId="0" fontId="0" fillId="0" borderId="64" xfId="0" applyFill="1" applyBorder="1" applyAlignment="1" applyProtection="1">
      <alignment/>
      <protection/>
    </xf>
    <xf numFmtId="0" fontId="0" fillId="0" borderId="65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66" xfId="0" applyFill="1" applyBorder="1" applyAlignment="1" applyProtection="1">
      <alignment/>
      <protection/>
    </xf>
    <xf numFmtId="0" fontId="0" fillId="0" borderId="50" xfId="0" applyFill="1" applyBorder="1" applyAlignment="1" applyProtection="1">
      <alignment/>
      <protection/>
    </xf>
    <xf numFmtId="2" fontId="0" fillId="0" borderId="28" xfId="0" applyNumberFormat="1" applyFill="1" applyBorder="1" applyAlignment="1" applyProtection="1">
      <alignment/>
      <protection locked="0"/>
    </xf>
    <xf numFmtId="0" fontId="0" fillId="0" borderId="44" xfId="0" applyFill="1" applyBorder="1" applyAlignment="1" applyProtection="1">
      <alignment/>
      <protection/>
    </xf>
    <xf numFmtId="0" fontId="0" fillId="0" borderId="54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2" fontId="0" fillId="0" borderId="67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44" xfId="0" applyBorder="1" applyAlignment="1">
      <alignment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2" fontId="0" fillId="0" borderId="29" xfId="0" applyNumberFormat="1" applyFill="1" applyBorder="1" applyAlignment="1" applyProtection="1">
      <alignment/>
      <protection locked="0"/>
    </xf>
    <xf numFmtId="0" fontId="0" fillId="0" borderId="42" xfId="0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42" fillId="0" borderId="21" xfId="0" applyFont="1" applyFill="1" applyBorder="1" applyAlignment="1" applyProtection="1">
      <alignment/>
      <protection locked="0"/>
    </xf>
    <xf numFmtId="0" fontId="42" fillId="0" borderId="21" xfId="0" applyFont="1" applyFill="1" applyBorder="1" applyAlignment="1" applyProtection="1">
      <alignment/>
      <protection/>
    </xf>
    <xf numFmtId="0" fontId="42" fillId="0" borderId="47" xfId="0" applyFont="1" applyFill="1" applyBorder="1" applyAlignment="1" applyProtection="1">
      <alignment/>
      <protection locked="0"/>
    </xf>
    <xf numFmtId="0" fontId="42" fillId="0" borderId="43" xfId="0" applyFont="1" applyFill="1" applyBorder="1" applyAlignment="1" applyProtection="1">
      <alignment/>
      <protection locked="0"/>
    </xf>
    <xf numFmtId="0" fontId="42" fillId="0" borderId="46" xfId="0" applyFont="1" applyFill="1" applyBorder="1" applyAlignment="1" applyProtection="1">
      <alignment/>
      <protection locked="0"/>
    </xf>
    <xf numFmtId="0" fontId="42" fillId="0" borderId="49" xfId="0" applyFont="1" applyFill="1" applyBorder="1" applyAlignment="1" applyProtection="1">
      <alignment/>
      <protection locked="0"/>
    </xf>
    <xf numFmtId="0" fontId="42" fillId="0" borderId="36" xfId="0" applyFont="1" applyFill="1" applyBorder="1" applyAlignment="1" applyProtection="1">
      <alignment/>
      <protection locked="0"/>
    </xf>
    <xf numFmtId="0" fontId="42" fillId="0" borderId="15" xfId="0" applyFont="1" applyFill="1" applyBorder="1" applyAlignment="1" applyProtection="1">
      <alignment/>
      <protection locked="0"/>
    </xf>
    <xf numFmtId="0" fontId="42" fillId="0" borderId="0" xfId="0" applyFont="1" applyFill="1" applyBorder="1" applyAlignment="1" applyProtection="1">
      <alignment/>
      <protection locked="0"/>
    </xf>
    <xf numFmtId="0" fontId="42" fillId="0" borderId="10" xfId="0" applyFont="1" applyFill="1" applyBorder="1" applyAlignment="1" applyProtection="1">
      <alignment/>
      <protection locked="0"/>
    </xf>
    <xf numFmtId="0" fontId="19" fillId="0" borderId="57" xfId="0" applyFont="1" applyBorder="1" applyAlignment="1" applyProtection="1">
      <alignment/>
      <protection locked="0"/>
    </xf>
    <xf numFmtId="0" fontId="19" fillId="0" borderId="62" xfId="0" applyFont="1" applyBorder="1" applyAlignment="1" applyProtection="1">
      <alignment/>
      <protection locked="0"/>
    </xf>
    <xf numFmtId="2" fontId="5" fillId="0" borderId="58" xfId="0" applyNumberFormat="1" applyFont="1" applyFill="1" applyBorder="1" applyAlignment="1" applyProtection="1">
      <alignment/>
      <protection/>
    </xf>
    <xf numFmtId="0" fontId="74" fillId="0" borderId="10" xfId="0" applyFont="1" applyFill="1" applyBorder="1" applyAlignment="1" applyProtection="1">
      <alignment horizontal="left"/>
      <protection locked="0"/>
    </xf>
    <xf numFmtId="0" fontId="79" fillId="0" borderId="11" xfId="0" applyFont="1" applyFill="1" applyBorder="1" applyAlignment="1" applyProtection="1">
      <alignment horizontal="left"/>
      <protection locked="0"/>
    </xf>
    <xf numFmtId="0" fontId="79" fillId="0" borderId="68" xfId="0" applyFont="1" applyFill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42" fillId="0" borderId="0" xfId="0" applyFont="1" applyFill="1" applyBorder="1" applyAlignment="1" applyProtection="1">
      <alignment horizontal="center"/>
      <protection locked="0"/>
    </xf>
    <xf numFmtId="0" fontId="42" fillId="0" borderId="14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42" fillId="0" borderId="0" xfId="0" applyFont="1" applyFill="1" applyAlignment="1">
      <alignment/>
    </xf>
    <xf numFmtId="49" fontId="42" fillId="0" borderId="0" xfId="0" applyNumberFormat="1" applyFont="1" applyFill="1" applyAlignment="1" applyProtection="1">
      <alignment horizontal="right"/>
      <protection locked="0"/>
    </xf>
    <xf numFmtId="4" fontId="4" fillId="0" borderId="35" xfId="0" applyNumberFormat="1" applyFont="1" applyFill="1" applyBorder="1" applyAlignment="1" applyProtection="1">
      <alignment horizontal="center"/>
      <protection/>
    </xf>
    <xf numFmtId="4" fontId="42" fillId="0" borderId="0" xfId="0" applyNumberFormat="1" applyFont="1" applyFill="1" applyAlignment="1">
      <alignment/>
    </xf>
    <xf numFmtId="49" fontId="18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42" fillId="0" borderId="0" xfId="0" applyFont="1" applyFill="1" applyAlignment="1" applyProtection="1">
      <alignment/>
      <protection locked="0"/>
    </xf>
    <xf numFmtId="0" fontId="42" fillId="0" borderId="37" xfId="0" applyFont="1" applyFill="1" applyBorder="1" applyAlignment="1" applyProtection="1">
      <alignment/>
      <protection locked="0"/>
    </xf>
    <xf numFmtId="0" fontId="42" fillId="0" borderId="30" xfId="0" applyFont="1" applyFill="1" applyBorder="1" applyAlignment="1" applyProtection="1">
      <alignment/>
      <protection locked="0"/>
    </xf>
    <xf numFmtId="0" fontId="42" fillId="0" borderId="0" xfId="0" applyFont="1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 horizontal="center"/>
      <protection locked="0"/>
    </xf>
    <xf numFmtId="0" fontId="42" fillId="0" borderId="14" xfId="0" applyFont="1" applyFill="1" applyBorder="1" applyAlignment="1" applyProtection="1">
      <alignment horizontal="center"/>
      <protection/>
    </xf>
    <xf numFmtId="49" fontId="42" fillId="0" borderId="0" xfId="0" applyNumberFormat="1" applyFont="1" applyFill="1" applyAlignment="1" applyProtection="1">
      <alignment horizontal="right"/>
      <protection locked="0"/>
    </xf>
    <xf numFmtId="0" fontId="42" fillId="0" borderId="13" xfId="0" applyFont="1" applyFill="1" applyBorder="1" applyAlignment="1" applyProtection="1">
      <alignment horizontal="center"/>
      <protection/>
    </xf>
    <xf numFmtId="0" fontId="42" fillId="0" borderId="14" xfId="0" applyFont="1" applyFill="1" applyBorder="1" applyAlignment="1" applyProtection="1">
      <alignment/>
      <protection locked="0"/>
    </xf>
    <xf numFmtId="0" fontId="42" fillId="0" borderId="18" xfId="0" applyFont="1" applyFill="1" applyBorder="1" applyAlignment="1" applyProtection="1">
      <alignment/>
      <protection locked="0"/>
    </xf>
    <xf numFmtId="10" fontId="42" fillId="0" borderId="11" xfId="0" applyNumberFormat="1" applyFont="1" applyFill="1" applyBorder="1" applyAlignment="1" applyProtection="1">
      <alignment/>
      <protection locked="0"/>
    </xf>
    <xf numFmtId="0" fontId="42" fillId="0" borderId="13" xfId="0" applyFont="1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 horizontal="center"/>
      <protection/>
    </xf>
    <xf numFmtId="2" fontId="0" fillId="0" borderId="14" xfId="0" applyNumberFormat="1" applyFill="1" applyBorder="1" applyAlignment="1" applyProtection="1">
      <alignment/>
      <protection locked="0"/>
    </xf>
    <xf numFmtId="49" fontId="42" fillId="0" borderId="0" xfId="0" applyNumberFormat="1" applyFont="1" applyFill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80" fillId="0" borderId="0" xfId="0" applyFont="1" applyAlignment="1">
      <alignment/>
    </xf>
    <xf numFmtId="49" fontId="21" fillId="0" borderId="0" xfId="0" applyNumberFormat="1" applyFont="1" applyFill="1" applyAlignment="1" applyProtection="1">
      <alignment horizontal="right"/>
      <protection locked="0"/>
    </xf>
    <xf numFmtId="49" fontId="22" fillId="0" borderId="0" xfId="0" applyNumberFormat="1" applyFont="1" applyFill="1" applyAlignment="1" applyProtection="1">
      <alignment horizontal="right"/>
      <protection locked="0"/>
    </xf>
    <xf numFmtId="4" fontId="23" fillId="0" borderId="35" xfId="0" applyNumberFormat="1" applyFont="1" applyFill="1" applyBorder="1" applyAlignment="1" applyProtection="1">
      <alignment horizontal="center"/>
      <protection/>
    </xf>
    <xf numFmtId="0" fontId="21" fillId="0" borderId="10" xfId="0" applyFont="1" applyFill="1" applyBorder="1" applyAlignment="1" applyProtection="1">
      <alignment/>
      <protection locked="0"/>
    </xf>
    <xf numFmtId="0" fontId="21" fillId="0" borderId="11" xfId="0" applyFont="1" applyFill="1" applyBorder="1" applyAlignment="1" applyProtection="1">
      <alignment/>
      <protection locked="0"/>
    </xf>
    <xf numFmtId="0" fontId="21" fillId="0" borderId="47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/>
      <protection locked="0"/>
    </xf>
    <xf numFmtId="0" fontId="21" fillId="0" borderId="14" xfId="0" applyFont="1" applyFill="1" applyBorder="1" applyAlignment="1" applyProtection="1">
      <alignment/>
      <protection locked="0"/>
    </xf>
    <xf numFmtId="0" fontId="21" fillId="0" borderId="14" xfId="0" applyFont="1" applyFill="1" applyBorder="1" applyAlignment="1" applyProtection="1">
      <alignment/>
      <protection locked="0"/>
    </xf>
    <xf numFmtId="0" fontId="21" fillId="0" borderId="13" xfId="0" applyFont="1" applyFill="1" applyBorder="1" applyAlignment="1" applyProtection="1">
      <alignment/>
      <protection locked="0"/>
    </xf>
    <xf numFmtId="0" fontId="21" fillId="0" borderId="13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 horizontal="center"/>
      <protection/>
    </xf>
    <xf numFmtId="0" fontId="21" fillId="0" borderId="43" xfId="0" applyFont="1" applyFill="1" applyBorder="1" applyAlignment="1" applyProtection="1">
      <alignment/>
      <protection locked="0"/>
    </xf>
    <xf numFmtId="0" fontId="21" fillId="0" borderId="17" xfId="0" applyFont="1" applyFill="1" applyBorder="1" applyAlignment="1" applyProtection="1">
      <alignment/>
      <protection locked="0"/>
    </xf>
    <xf numFmtId="0" fontId="21" fillId="0" borderId="18" xfId="0" applyFont="1" applyFill="1" applyBorder="1" applyAlignment="1" applyProtection="1">
      <alignment/>
      <protection locked="0"/>
    </xf>
    <xf numFmtId="0" fontId="21" fillId="0" borderId="18" xfId="0" applyFont="1" applyFill="1" applyBorder="1" applyAlignment="1" applyProtection="1">
      <alignment/>
      <protection locked="0"/>
    </xf>
    <xf numFmtId="0" fontId="21" fillId="0" borderId="26" xfId="0" applyFont="1" applyFill="1" applyBorder="1" applyAlignment="1" applyProtection="1">
      <alignment/>
      <protection locked="0"/>
    </xf>
    <xf numFmtId="0" fontId="21" fillId="0" borderId="26" xfId="0" applyFont="1" applyFill="1" applyBorder="1" applyAlignment="1" applyProtection="1">
      <alignment/>
      <protection/>
    </xf>
    <xf numFmtId="0" fontId="21" fillId="0" borderId="26" xfId="0" applyFont="1" applyFill="1" applyBorder="1" applyAlignment="1" applyProtection="1">
      <alignment horizontal="center"/>
      <protection/>
    </xf>
    <xf numFmtId="0" fontId="21" fillId="0" borderId="46" xfId="0" applyFont="1" applyFill="1" applyBorder="1" applyAlignment="1" applyProtection="1">
      <alignment/>
      <protection locked="0"/>
    </xf>
    <xf numFmtId="4" fontId="80" fillId="0" borderId="0" xfId="0" applyNumberFormat="1" applyFont="1" applyAlignment="1">
      <alignment/>
    </xf>
    <xf numFmtId="0" fontId="21" fillId="0" borderId="15" xfId="0" applyFont="1" applyFill="1" applyBorder="1" applyAlignment="1" applyProtection="1">
      <alignment/>
      <protection locked="0"/>
    </xf>
    <xf numFmtId="0" fontId="21" fillId="0" borderId="12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1" fillId="0" borderId="16" xfId="0" applyFont="1" applyFill="1" applyBorder="1" applyAlignment="1" applyProtection="1">
      <alignment/>
      <protection locked="0"/>
    </xf>
    <xf numFmtId="4" fontId="23" fillId="0" borderId="19" xfId="0" applyNumberFormat="1" applyFont="1" applyFill="1" applyBorder="1" applyAlignment="1" applyProtection="1">
      <alignment horizontal="center"/>
      <protection/>
    </xf>
    <xf numFmtId="0" fontId="21" fillId="0" borderId="19" xfId="0" applyFont="1" applyFill="1" applyBorder="1" applyAlignment="1" applyProtection="1">
      <alignment/>
      <protection locked="0"/>
    </xf>
    <xf numFmtId="0" fontId="21" fillId="0" borderId="14" xfId="0" applyFont="1" applyFill="1" applyBorder="1" applyAlignment="1" applyProtection="1">
      <alignment/>
      <protection/>
    </xf>
    <xf numFmtId="0" fontId="21" fillId="0" borderId="14" xfId="0" applyFont="1" applyFill="1" applyBorder="1" applyAlignment="1" applyProtection="1">
      <alignment horizontal="center"/>
      <protection/>
    </xf>
    <xf numFmtId="0" fontId="21" fillId="0" borderId="69" xfId="0" applyFont="1" applyFill="1" applyBorder="1" applyAlignment="1" applyProtection="1">
      <alignment/>
      <protection locked="0"/>
    </xf>
    <xf numFmtId="0" fontId="21" fillId="0" borderId="54" xfId="0" applyFont="1" applyFill="1" applyBorder="1" applyAlignment="1" applyProtection="1">
      <alignment/>
      <protection locked="0"/>
    </xf>
    <xf numFmtId="0" fontId="21" fillId="0" borderId="13" xfId="0" applyFont="1" applyFill="1" applyBorder="1" applyAlignment="1" applyProtection="1">
      <alignment/>
      <protection locked="0"/>
    </xf>
    <xf numFmtId="0" fontId="21" fillId="0" borderId="13" xfId="0" applyFont="1" applyFill="1" applyBorder="1" applyAlignment="1">
      <alignment/>
    </xf>
    <xf numFmtId="0" fontId="21" fillId="0" borderId="69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21" fillId="0" borderId="31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17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21" fillId="0" borderId="31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1" fillId="0" borderId="11" xfId="0" applyFont="1" applyFill="1" applyBorder="1" applyAlignment="1" applyProtection="1">
      <alignment/>
      <protection locked="0"/>
    </xf>
    <xf numFmtId="0" fontId="21" fillId="0" borderId="21" xfId="0" applyFont="1" applyFill="1" applyBorder="1" applyAlignment="1" applyProtection="1">
      <alignment/>
      <protection locked="0"/>
    </xf>
    <xf numFmtId="0" fontId="21" fillId="0" borderId="21" xfId="0" applyFont="1" applyFill="1" applyBorder="1" applyAlignment="1" applyProtection="1">
      <alignment/>
      <protection/>
    </xf>
    <xf numFmtId="0" fontId="21" fillId="0" borderId="14" xfId="0" applyFont="1" applyFill="1" applyBorder="1" applyAlignment="1" applyProtection="1">
      <alignment horizontal="center"/>
      <protection locked="0"/>
    </xf>
    <xf numFmtId="0" fontId="21" fillId="0" borderId="18" xfId="0" applyFont="1" applyFill="1" applyBorder="1" applyAlignment="1" applyProtection="1">
      <alignment horizontal="center"/>
      <protection locked="0"/>
    </xf>
    <xf numFmtId="2" fontId="21" fillId="0" borderId="51" xfId="0" applyNumberFormat="1" applyFont="1" applyFill="1" applyBorder="1" applyAlignment="1" applyProtection="1">
      <alignment horizontal="left"/>
      <protection locked="0"/>
    </xf>
    <xf numFmtId="0" fontId="21" fillId="0" borderId="11" xfId="0" applyFont="1" applyFill="1" applyBorder="1" applyAlignment="1" applyProtection="1">
      <alignment horizontal="center"/>
      <protection locked="0"/>
    </xf>
    <xf numFmtId="0" fontId="21" fillId="0" borderId="68" xfId="0" applyFont="1" applyFill="1" applyBorder="1" applyAlignment="1" applyProtection="1">
      <alignment/>
      <protection/>
    </xf>
    <xf numFmtId="0" fontId="21" fillId="0" borderId="25" xfId="0" applyFont="1" applyFill="1" applyBorder="1" applyAlignment="1" applyProtection="1">
      <alignment/>
      <protection locked="0"/>
    </xf>
    <xf numFmtId="0" fontId="21" fillId="0" borderId="26" xfId="0" applyFont="1" applyFill="1" applyBorder="1" applyAlignment="1" applyProtection="1">
      <alignment horizontal="center"/>
      <protection locked="0"/>
    </xf>
    <xf numFmtId="0" fontId="21" fillId="0" borderId="26" xfId="0" applyFont="1" applyFill="1" applyBorder="1" applyAlignment="1" applyProtection="1">
      <alignment/>
      <protection/>
    </xf>
    <xf numFmtId="2" fontId="21" fillId="0" borderId="51" xfId="0" applyNumberFormat="1" applyFont="1" applyFill="1" applyBorder="1" applyAlignment="1" applyProtection="1">
      <alignment horizontal="center"/>
      <protection locked="0"/>
    </xf>
    <xf numFmtId="2" fontId="21" fillId="0" borderId="48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13" xfId="0" applyFont="1" applyFill="1" applyBorder="1" applyAlignment="1" applyProtection="1">
      <alignment horizontal="center"/>
      <protection locked="0"/>
    </xf>
    <xf numFmtId="0" fontId="21" fillId="0" borderId="13" xfId="0" applyFont="1" applyFill="1" applyBorder="1" applyAlignment="1" applyProtection="1">
      <alignment horizontal="right"/>
      <protection locked="0"/>
    </xf>
    <xf numFmtId="2" fontId="21" fillId="0" borderId="51" xfId="0" applyNumberFormat="1" applyFont="1" applyFill="1" applyBorder="1" applyAlignment="1" applyProtection="1">
      <alignment/>
      <protection/>
    </xf>
    <xf numFmtId="2" fontId="24" fillId="0" borderId="32" xfId="0" applyNumberFormat="1" applyFont="1" applyFill="1" applyBorder="1" applyAlignment="1" applyProtection="1">
      <alignment horizontal="center"/>
      <protection/>
    </xf>
    <xf numFmtId="0" fontId="21" fillId="0" borderId="49" xfId="0" applyFont="1" applyFill="1" applyBorder="1" applyAlignment="1" applyProtection="1">
      <alignment/>
      <protection locked="0"/>
    </xf>
    <xf numFmtId="0" fontId="21" fillId="0" borderId="16" xfId="0" applyFont="1" applyFill="1" applyBorder="1" applyAlignment="1" applyProtection="1">
      <alignment/>
      <protection locked="0"/>
    </xf>
    <xf numFmtId="0" fontId="21" fillId="0" borderId="14" xfId="0" applyFont="1" applyFill="1" applyBorder="1" applyAlignment="1" applyProtection="1">
      <alignment horizontal="right"/>
      <protection locked="0"/>
    </xf>
    <xf numFmtId="0" fontId="21" fillId="0" borderId="50" xfId="0" applyFont="1" applyFill="1" applyBorder="1" applyAlignment="1" applyProtection="1">
      <alignment/>
      <protection/>
    </xf>
    <xf numFmtId="0" fontId="24" fillId="0" borderId="43" xfId="0" applyFont="1" applyFill="1" applyBorder="1" applyAlignment="1" applyProtection="1">
      <alignment horizontal="center"/>
      <protection/>
    </xf>
    <xf numFmtId="2" fontId="21" fillId="0" borderId="50" xfId="0" applyNumberFormat="1" applyFont="1" applyFill="1" applyBorder="1" applyAlignment="1" applyProtection="1">
      <alignment/>
      <protection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4" xfId="0" applyFont="1" applyFill="1" applyBorder="1" applyAlignment="1" applyProtection="1">
      <alignment horizontal="left"/>
      <protection locked="0"/>
    </xf>
    <xf numFmtId="0" fontId="24" fillId="0" borderId="33" xfId="0" applyFont="1" applyFill="1" applyBorder="1" applyAlignment="1" applyProtection="1">
      <alignment horizontal="center"/>
      <protection/>
    </xf>
    <xf numFmtId="4" fontId="24" fillId="0" borderId="33" xfId="0" applyNumberFormat="1" applyFont="1" applyFill="1" applyBorder="1" applyAlignment="1" applyProtection="1">
      <alignment horizontal="center"/>
      <protection/>
    </xf>
    <xf numFmtId="0" fontId="21" fillId="0" borderId="54" xfId="0" applyFont="1" applyFill="1" applyBorder="1" applyAlignment="1" applyProtection="1">
      <alignment/>
      <protection locked="0"/>
    </xf>
    <xf numFmtId="2" fontId="21" fillId="0" borderId="16" xfId="0" applyNumberFormat="1" applyFont="1" applyFill="1" applyBorder="1" applyAlignment="1" applyProtection="1">
      <alignment/>
      <protection locked="0"/>
    </xf>
    <xf numFmtId="2" fontId="21" fillId="0" borderId="14" xfId="0" applyNumberFormat="1" applyFont="1" applyFill="1" applyBorder="1" applyAlignment="1" applyProtection="1">
      <alignment/>
      <protection locked="0"/>
    </xf>
    <xf numFmtId="0" fontId="21" fillId="0" borderId="48" xfId="0" applyFont="1" applyFill="1" applyBorder="1" applyAlignment="1" applyProtection="1">
      <alignment/>
      <protection/>
    </xf>
    <xf numFmtId="9" fontId="21" fillId="0" borderId="16" xfId="0" applyNumberFormat="1" applyFont="1" applyFill="1" applyBorder="1" applyAlignment="1" applyProtection="1">
      <alignment/>
      <protection locked="0"/>
    </xf>
    <xf numFmtId="174" fontId="24" fillId="0" borderId="43" xfId="0" applyNumberFormat="1" applyFont="1" applyFill="1" applyBorder="1" applyAlignment="1" applyProtection="1">
      <alignment horizontal="center"/>
      <protection/>
    </xf>
    <xf numFmtId="9" fontId="21" fillId="0" borderId="18" xfId="0" applyNumberFormat="1" applyFont="1" applyFill="1" applyBorder="1" applyAlignment="1" applyProtection="1">
      <alignment/>
      <protection locked="0"/>
    </xf>
    <xf numFmtId="0" fontId="21" fillId="0" borderId="51" xfId="0" applyFont="1" applyFill="1" applyBorder="1" applyAlignment="1" applyProtection="1">
      <alignment/>
      <protection/>
    </xf>
    <xf numFmtId="0" fontId="24" fillId="0" borderId="46" xfId="0" applyFont="1" applyFill="1" applyBorder="1" applyAlignment="1" applyProtection="1">
      <alignment horizontal="center"/>
      <protection/>
    </xf>
    <xf numFmtId="9" fontId="21" fillId="0" borderId="0" xfId="0" applyNumberFormat="1" applyFont="1" applyFill="1" applyBorder="1" applyAlignment="1" applyProtection="1">
      <alignment/>
      <protection locked="0"/>
    </xf>
    <xf numFmtId="0" fontId="21" fillId="0" borderId="44" xfId="0" applyFont="1" applyFill="1" applyBorder="1" applyAlignment="1" applyProtection="1">
      <alignment/>
      <protection/>
    </xf>
    <xf numFmtId="0" fontId="21" fillId="0" borderId="51" xfId="0" applyFont="1" applyFill="1" applyBorder="1" applyAlignment="1" applyProtection="1">
      <alignment/>
      <protection locked="0"/>
    </xf>
    <xf numFmtId="4" fontId="24" fillId="0" borderId="34" xfId="0" applyNumberFormat="1" applyFont="1" applyFill="1" applyBorder="1" applyAlignment="1" applyProtection="1">
      <alignment horizontal="center"/>
      <protection/>
    </xf>
    <xf numFmtId="0" fontId="21" fillId="0" borderId="20" xfId="0" applyFont="1" applyFill="1" applyBorder="1" applyAlignment="1" applyProtection="1">
      <alignment/>
      <protection locked="0"/>
    </xf>
    <xf numFmtId="0" fontId="21" fillId="0" borderId="19" xfId="0" applyFont="1" applyFill="1" applyBorder="1" applyAlignment="1" applyProtection="1">
      <alignment/>
      <protection/>
    </xf>
    <xf numFmtId="0" fontId="21" fillId="0" borderId="16" xfId="0" applyFont="1" applyFill="1" applyBorder="1" applyAlignment="1" applyProtection="1">
      <alignment horizontal="center"/>
      <protection locked="0"/>
    </xf>
    <xf numFmtId="2" fontId="21" fillId="0" borderId="14" xfId="0" applyNumberFormat="1" applyFont="1" applyFill="1" applyBorder="1" applyAlignment="1" applyProtection="1">
      <alignment horizontal="center"/>
      <protection locked="0"/>
    </xf>
    <xf numFmtId="0" fontId="21" fillId="0" borderId="57" xfId="0" applyFont="1" applyFill="1" applyBorder="1" applyAlignment="1" applyProtection="1">
      <alignment/>
      <protection locked="0"/>
    </xf>
    <xf numFmtId="0" fontId="21" fillId="0" borderId="57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1" fillId="0" borderId="48" xfId="0" applyFont="1" applyFill="1" applyBorder="1" applyAlignment="1" applyProtection="1">
      <alignment/>
      <protection locked="0"/>
    </xf>
    <xf numFmtId="44" fontId="21" fillId="0" borderId="15" xfId="44" applyFont="1" applyFill="1" applyBorder="1" applyAlignment="1" applyProtection="1">
      <alignment/>
      <protection locked="0"/>
    </xf>
    <xf numFmtId="0" fontId="7" fillId="0" borderId="14" xfId="44" applyNumberFormat="1" applyFont="1" applyFill="1" applyBorder="1" applyAlignment="1" applyProtection="1">
      <alignment horizontal="center" vertical="top"/>
      <protection locked="0"/>
    </xf>
    <xf numFmtId="44" fontId="21" fillId="0" borderId="14" xfId="44" applyFont="1" applyFill="1" applyBorder="1" applyAlignment="1" applyProtection="1">
      <alignment/>
      <protection locked="0"/>
    </xf>
    <xf numFmtId="0" fontId="7" fillId="0" borderId="14" xfId="44" applyNumberFormat="1" applyFont="1" applyFill="1" applyBorder="1" applyAlignment="1" applyProtection="1">
      <alignment horizontal="center"/>
      <protection locked="0"/>
    </xf>
    <xf numFmtId="44" fontId="21" fillId="0" borderId="57" xfId="44" applyFont="1" applyFill="1" applyBorder="1" applyAlignment="1" applyProtection="1">
      <alignment/>
      <protection locked="0"/>
    </xf>
    <xf numFmtId="176" fontId="21" fillId="0" borderId="14" xfId="0" applyNumberFormat="1" applyFont="1" applyFill="1" applyBorder="1" applyAlignment="1" applyProtection="1">
      <alignment/>
      <protection locked="0"/>
    </xf>
    <xf numFmtId="2" fontId="25" fillId="0" borderId="18" xfId="0" applyNumberFormat="1" applyFont="1" applyFill="1" applyBorder="1" applyAlignment="1" applyProtection="1">
      <alignment horizontal="center"/>
      <protection locked="0"/>
    </xf>
    <xf numFmtId="0" fontId="21" fillId="0" borderId="59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0" fontId="21" fillId="0" borderId="68" xfId="0" applyFont="1" applyFill="1" applyBorder="1" applyAlignment="1" applyProtection="1">
      <alignment/>
      <protection locked="0"/>
    </xf>
    <xf numFmtId="10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/>
    </xf>
    <xf numFmtId="10" fontId="21" fillId="0" borderId="14" xfId="0" applyNumberFormat="1" applyFont="1" applyFill="1" applyBorder="1" applyAlignment="1" applyProtection="1">
      <alignment/>
      <protection locked="0"/>
    </xf>
    <xf numFmtId="0" fontId="21" fillId="0" borderId="12" xfId="0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4" fillId="0" borderId="57" xfId="0" applyFont="1" applyFill="1" applyBorder="1" applyAlignment="1" applyProtection="1">
      <alignment horizontal="center"/>
      <protection/>
    </xf>
    <xf numFmtId="0" fontId="19" fillId="0" borderId="58" xfId="0" applyFont="1" applyFill="1" applyBorder="1" applyAlignment="1" applyProtection="1">
      <alignment/>
      <protection locked="0"/>
    </xf>
    <xf numFmtId="0" fontId="21" fillId="0" borderId="58" xfId="0" applyFont="1" applyFill="1" applyBorder="1" applyAlignment="1" applyProtection="1">
      <alignment/>
      <protection locked="0"/>
    </xf>
    <xf numFmtId="0" fontId="21" fillId="0" borderId="58" xfId="0" applyFont="1" applyFill="1" applyBorder="1" applyAlignment="1" applyProtection="1">
      <alignment/>
      <protection/>
    </xf>
    <xf numFmtId="0" fontId="21" fillId="0" borderId="60" xfId="0" applyFont="1" applyFill="1" applyBorder="1" applyAlignment="1" applyProtection="1">
      <alignment/>
      <protection locked="0"/>
    </xf>
    <xf numFmtId="0" fontId="21" fillId="0" borderId="69" xfId="0" applyFont="1" applyFill="1" applyBorder="1" applyAlignment="1" applyProtection="1">
      <alignment/>
      <protection/>
    </xf>
    <xf numFmtId="0" fontId="21" fillId="0" borderId="31" xfId="0" applyFont="1" applyFill="1" applyBorder="1" applyAlignment="1" applyProtection="1">
      <alignment/>
      <protection/>
    </xf>
    <xf numFmtId="2" fontId="21" fillId="0" borderId="58" xfId="0" applyNumberFormat="1" applyFont="1" applyFill="1" applyBorder="1" applyAlignment="1" applyProtection="1">
      <alignment/>
      <protection/>
    </xf>
    <xf numFmtId="2" fontId="7" fillId="0" borderId="58" xfId="44" applyNumberFormat="1" applyFont="1" applyFill="1" applyBorder="1" applyAlignment="1" applyProtection="1">
      <alignment/>
      <protection locked="0"/>
    </xf>
    <xf numFmtId="0" fontId="21" fillId="0" borderId="58" xfId="0" applyFont="1" applyFill="1" applyBorder="1" applyAlignment="1" applyProtection="1">
      <alignment/>
      <protection locked="0"/>
    </xf>
    <xf numFmtId="2" fontId="21" fillId="0" borderId="58" xfId="0" applyNumberFormat="1" applyFont="1" applyFill="1" applyBorder="1" applyAlignment="1" applyProtection="1">
      <alignment/>
      <protection locked="0"/>
    </xf>
    <xf numFmtId="0" fontId="80" fillId="0" borderId="69" xfId="0" applyFont="1" applyBorder="1" applyAlignment="1">
      <alignment/>
    </xf>
    <xf numFmtId="0" fontId="0" fillId="0" borderId="14" xfId="0" applyNumberFormat="1" applyFont="1" applyBorder="1" applyAlignment="1">
      <alignment vertical="top" wrapText="1"/>
    </xf>
    <xf numFmtId="0" fontId="0" fillId="0" borderId="14" xfId="0" applyNumberFormat="1" applyFont="1" applyBorder="1" applyAlignment="1" quotePrefix="1">
      <alignment vertical="top" wrapText="1"/>
    </xf>
    <xf numFmtId="4" fontId="0" fillId="0" borderId="0" xfId="0" applyNumberFormat="1" applyFont="1" applyBorder="1" applyAlignment="1">
      <alignment vertical="top" wrapText="1"/>
    </xf>
    <xf numFmtId="2" fontId="0" fillId="0" borderId="0" xfId="0" applyNumberFormat="1" applyFont="1" applyBorder="1" applyAlignment="1">
      <alignment vertical="top" wrapText="1"/>
    </xf>
    <xf numFmtId="0" fontId="80" fillId="0" borderId="0" xfId="0" applyFont="1" applyBorder="1" applyAlignment="1">
      <alignment/>
    </xf>
    <xf numFmtId="4" fontId="0" fillId="0" borderId="69" xfId="0" applyNumberFormat="1" applyFont="1" applyBorder="1" applyAlignment="1">
      <alignment vertical="top" wrapText="1"/>
    </xf>
    <xf numFmtId="2" fontId="0" fillId="0" borderId="69" xfId="0" applyNumberFormat="1" applyFont="1" applyBorder="1" applyAlignment="1">
      <alignment vertical="top" wrapText="1"/>
    </xf>
    <xf numFmtId="0" fontId="21" fillId="0" borderId="32" xfId="0" applyFont="1" applyFill="1" applyBorder="1" applyAlignment="1" applyProtection="1">
      <alignment/>
      <protection locked="0"/>
    </xf>
    <xf numFmtId="0" fontId="21" fillId="0" borderId="33" xfId="0" applyFont="1" applyFill="1" applyBorder="1" applyAlignment="1" applyProtection="1">
      <alignment/>
      <protection locked="0"/>
    </xf>
    <xf numFmtId="4" fontId="0" fillId="0" borderId="33" xfId="0" applyNumberFormat="1" applyFont="1" applyBorder="1" applyAlignment="1">
      <alignment vertical="top" wrapText="1"/>
    </xf>
    <xf numFmtId="2" fontId="0" fillId="0" borderId="33" xfId="0" applyNumberFormat="1" applyFont="1" applyBorder="1" applyAlignment="1">
      <alignment vertical="top" wrapText="1"/>
    </xf>
    <xf numFmtId="0" fontId="21" fillId="0" borderId="34" xfId="0" applyFont="1" applyFill="1" applyBorder="1" applyAlignment="1" applyProtection="1">
      <alignment/>
      <protection locked="0"/>
    </xf>
    <xf numFmtId="184" fontId="21" fillId="0" borderId="14" xfId="0" applyNumberFormat="1" applyFont="1" applyFill="1" applyBorder="1" applyAlignment="1" applyProtection="1">
      <alignment/>
      <protection locked="0"/>
    </xf>
    <xf numFmtId="49" fontId="42" fillId="0" borderId="0" xfId="0" applyNumberFormat="1" applyFont="1" applyFill="1" applyAlignment="1" applyProtection="1">
      <alignment horizontal="right"/>
      <protection locked="0"/>
    </xf>
    <xf numFmtId="0" fontId="42" fillId="0" borderId="14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42" fillId="0" borderId="0" xfId="0" applyFont="1" applyFill="1" applyAlignment="1" applyProtection="1">
      <alignment horizontal="right"/>
      <protection locked="0"/>
    </xf>
    <xf numFmtId="49" fontId="42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2" fontId="42" fillId="0" borderId="21" xfId="0" applyNumberFormat="1" applyFont="1" applyFill="1" applyBorder="1" applyAlignment="1" applyProtection="1">
      <alignment horizontal="center"/>
      <protection/>
    </xf>
    <xf numFmtId="2" fontId="42" fillId="0" borderId="52" xfId="0" applyNumberFormat="1" applyFont="1" applyFill="1" applyBorder="1" applyAlignment="1" applyProtection="1">
      <alignment horizontal="center"/>
      <protection/>
    </xf>
    <xf numFmtId="2" fontId="42" fillId="0" borderId="11" xfId="0" applyNumberFormat="1" applyFont="1" applyFill="1" applyBorder="1" applyAlignment="1" applyProtection="1">
      <alignment horizontal="center"/>
      <protection/>
    </xf>
    <xf numFmtId="2" fontId="42" fillId="0" borderId="68" xfId="0" applyNumberFormat="1" applyFont="1" applyFill="1" applyBorder="1" applyAlignment="1" applyProtection="1">
      <alignment horizontal="center"/>
      <protection/>
    </xf>
    <xf numFmtId="2" fontId="42" fillId="0" borderId="14" xfId="0" applyNumberFormat="1" applyFont="1" applyFill="1" applyBorder="1" applyAlignment="1" applyProtection="1">
      <alignment horizontal="center"/>
      <protection/>
    </xf>
    <xf numFmtId="2" fontId="42" fillId="0" borderId="48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 locked="0"/>
    </xf>
    <xf numFmtId="0" fontId="5" fillId="0" borderId="13" xfId="0" applyFont="1" applyFill="1" applyBorder="1" applyAlignment="1" applyProtection="1">
      <alignment horizontal="left"/>
      <protection locked="0"/>
    </xf>
    <xf numFmtId="0" fontId="42" fillId="0" borderId="14" xfId="0" applyFont="1" applyFill="1" applyBorder="1" applyAlignment="1" applyProtection="1">
      <alignment horizontal="center"/>
      <protection locked="0"/>
    </xf>
    <xf numFmtId="2" fontId="42" fillId="0" borderId="18" xfId="0" applyNumberFormat="1" applyFont="1" applyFill="1" applyBorder="1" applyAlignment="1" applyProtection="1">
      <alignment horizontal="center"/>
      <protection locked="0"/>
    </xf>
    <xf numFmtId="2" fontId="42" fillId="0" borderId="51" xfId="0" applyNumberFormat="1" applyFont="1" applyFill="1" applyBorder="1" applyAlignment="1" applyProtection="1">
      <alignment horizontal="center"/>
      <protection locked="0"/>
    </xf>
    <xf numFmtId="2" fontId="42" fillId="0" borderId="18" xfId="0" applyNumberFormat="1" applyFont="1" applyFill="1" applyBorder="1" applyAlignment="1" applyProtection="1">
      <alignment/>
      <protection locked="0"/>
    </xf>
    <xf numFmtId="2" fontId="42" fillId="0" borderId="51" xfId="0" applyNumberFormat="1" applyFont="1" applyFill="1" applyBorder="1" applyAlignment="1" applyProtection="1">
      <alignment/>
      <protection locked="0"/>
    </xf>
    <xf numFmtId="0" fontId="42" fillId="0" borderId="65" xfId="0" applyFont="1" applyFill="1" applyBorder="1" applyAlignment="1" applyProtection="1">
      <alignment horizontal="center"/>
      <protection locked="0"/>
    </xf>
    <xf numFmtId="0" fontId="42" fillId="0" borderId="68" xfId="0" applyFont="1" applyFill="1" applyBorder="1" applyAlignment="1" applyProtection="1">
      <alignment horizontal="center"/>
      <protection locked="0"/>
    </xf>
    <xf numFmtId="2" fontId="42" fillId="0" borderId="60" xfId="0" applyNumberFormat="1" applyFont="1" applyFill="1" applyBorder="1" applyAlignment="1" applyProtection="1">
      <alignment/>
      <protection locked="0"/>
    </xf>
    <xf numFmtId="2" fontId="42" fillId="0" borderId="14" xfId="0" applyNumberFormat="1" applyFont="1" applyFill="1" applyBorder="1" applyAlignment="1" applyProtection="1">
      <alignment/>
      <protection/>
    </xf>
    <xf numFmtId="2" fontId="42" fillId="0" borderId="48" xfId="0" applyNumberFormat="1" applyFont="1" applyFill="1" applyBorder="1" applyAlignment="1" applyProtection="1">
      <alignment/>
      <protection/>
    </xf>
    <xf numFmtId="0" fontId="42" fillId="0" borderId="14" xfId="0" applyFont="1" applyFill="1" applyBorder="1" applyAlignment="1" applyProtection="1">
      <alignment/>
      <protection locked="0"/>
    </xf>
    <xf numFmtId="0" fontId="42" fillId="0" borderId="48" xfId="0" applyFont="1" applyFill="1" applyBorder="1" applyAlignment="1" applyProtection="1">
      <alignment/>
      <protection locked="0"/>
    </xf>
    <xf numFmtId="2" fontId="42" fillId="0" borderId="58" xfId="0" applyNumberFormat="1" applyFont="1" applyFill="1" applyBorder="1" applyAlignment="1" applyProtection="1">
      <alignment horizontal="center"/>
      <protection/>
    </xf>
    <xf numFmtId="0" fontId="11" fillId="0" borderId="14" xfId="0" applyFont="1" applyFill="1" applyBorder="1" applyAlignment="1" applyProtection="1">
      <alignment horizontal="center"/>
      <protection locked="0"/>
    </xf>
    <xf numFmtId="2" fontId="11" fillId="0" borderId="14" xfId="0" applyNumberFormat="1" applyFont="1" applyFill="1" applyBorder="1" applyAlignment="1" applyProtection="1">
      <alignment horizontal="center"/>
      <protection/>
    </xf>
    <xf numFmtId="2" fontId="11" fillId="0" borderId="28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21" xfId="0" applyFont="1" applyFill="1" applyBorder="1" applyAlignment="1" applyProtection="1">
      <alignment horizontal="center"/>
      <protection locked="0"/>
    </xf>
    <xf numFmtId="2" fontId="11" fillId="0" borderId="21" xfId="0" applyNumberFormat="1" applyFont="1" applyFill="1" applyBorder="1" applyAlignment="1" applyProtection="1">
      <alignment horizontal="center"/>
      <protection locked="0"/>
    </xf>
    <xf numFmtId="2" fontId="11" fillId="0" borderId="21" xfId="0" applyNumberFormat="1" applyFont="1" applyFill="1" applyBorder="1" applyAlignment="1" applyProtection="1">
      <alignment horizontal="center"/>
      <protection/>
    </xf>
    <xf numFmtId="2" fontId="11" fillId="0" borderId="36" xfId="0" applyNumberFormat="1" applyFont="1" applyFill="1" applyBorder="1" applyAlignment="1" applyProtection="1">
      <alignment horizontal="center"/>
      <protection/>
    </xf>
    <xf numFmtId="0" fontId="76" fillId="0" borderId="0" xfId="0" applyFont="1" applyFill="1" applyBorder="1" applyAlignment="1" applyProtection="1">
      <alignment horizontal="right"/>
      <protection locked="0"/>
    </xf>
    <xf numFmtId="0" fontId="71" fillId="0" borderId="0" xfId="0" applyFont="1" applyFill="1" applyAlignment="1" applyProtection="1">
      <alignment horizontal="left"/>
      <protection locked="0"/>
    </xf>
    <xf numFmtId="0" fontId="71" fillId="0" borderId="13" xfId="0" applyFont="1" applyFill="1" applyBorder="1" applyAlignment="1">
      <alignment horizontal="center"/>
    </xf>
    <xf numFmtId="0" fontId="75" fillId="0" borderId="0" xfId="0" applyFont="1" applyFill="1" applyAlignment="1" applyProtection="1">
      <alignment horizontal="right"/>
      <protection locked="0"/>
    </xf>
    <xf numFmtId="49" fontId="75" fillId="0" borderId="0" xfId="0" applyNumberFormat="1" applyFont="1" applyFill="1" applyAlignment="1" applyProtection="1">
      <alignment horizontal="right"/>
      <protection locked="0"/>
    </xf>
    <xf numFmtId="10" fontId="75" fillId="0" borderId="0" xfId="0" applyNumberFormat="1" applyFont="1" applyFill="1" applyBorder="1" applyAlignment="1" applyProtection="1">
      <alignment horizontal="center"/>
      <protection locked="0"/>
    </xf>
    <xf numFmtId="0" fontId="75" fillId="0" borderId="17" xfId="0" applyFont="1" applyFill="1" applyBorder="1" applyAlignment="1" applyProtection="1">
      <alignment horizontal="left"/>
      <protection locked="0"/>
    </xf>
    <xf numFmtId="0" fontId="75" fillId="0" borderId="18" xfId="0" applyFont="1" applyFill="1" applyBorder="1" applyAlignment="1" applyProtection="1">
      <alignment horizontal="left"/>
      <protection locked="0"/>
    </xf>
    <xf numFmtId="0" fontId="71" fillId="0" borderId="13" xfId="0" applyFont="1" applyFill="1" applyBorder="1" applyAlignment="1" applyProtection="1">
      <alignment horizontal="center"/>
      <protection locked="0"/>
    </xf>
    <xf numFmtId="0" fontId="76" fillId="0" borderId="37" xfId="0" applyFont="1" applyFill="1" applyBorder="1" applyAlignment="1" applyProtection="1">
      <alignment horizontal="right"/>
      <protection locked="0"/>
    </xf>
    <xf numFmtId="10" fontId="75" fillId="0" borderId="0" xfId="0" applyNumberFormat="1" applyFont="1" applyFill="1" applyBorder="1" applyAlignment="1" applyProtection="1">
      <alignment horizontal="right"/>
      <protection locked="0"/>
    </xf>
    <xf numFmtId="10" fontId="75" fillId="0" borderId="39" xfId="0" applyNumberFormat="1" applyFont="1" applyFill="1" applyBorder="1" applyAlignment="1" applyProtection="1">
      <alignment horizontal="center"/>
      <protection locked="0"/>
    </xf>
    <xf numFmtId="0" fontId="75" fillId="0" borderId="54" xfId="0" applyFont="1" applyFill="1" applyBorder="1" applyAlignment="1" applyProtection="1">
      <alignment horizontal="left"/>
      <protection locked="0"/>
    </xf>
    <xf numFmtId="0" fontId="75" fillId="0" borderId="13" xfId="0" applyFont="1" applyFill="1" applyBorder="1" applyAlignment="1" applyProtection="1">
      <alignment horizontal="left"/>
      <protection locked="0"/>
    </xf>
    <xf numFmtId="0" fontId="76" fillId="0" borderId="26" xfId="0" applyFont="1" applyFill="1" applyBorder="1" applyAlignment="1" applyProtection="1">
      <alignment horizontal="right"/>
      <protection locked="0"/>
    </xf>
    <xf numFmtId="0" fontId="76" fillId="0" borderId="30" xfId="0" applyFont="1" applyFill="1" applyBorder="1" applyAlignment="1" applyProtection="1">
      <alignment horizontal="right"/>
      <protection locked="0"/>
    </xf>
    <xf numFmtId="0" fontId="74" fillId="0" borderId="70" xfId="0" applyFont="1" applyFill="1" applyBorder="1" applyAlignment="1" applyProtection="1">
      <alignment/>
      <protection locked="0"/>
    </xf>
    <xf numFmtId="0" fontId="74" fillId="0" borderId="57" xfId="0" applyFont="1" applyFill="1" applyBorder="1" applyAlignment="1" applyProtection="1">
      <alignment/>
      <protection locked="0"/>
    </xf>
    <xf numFmtId="0" fontId="81" fillId="0" borderId="70" xfId="0" applyFont="1" applyFill="1" applyBorder="1" applyAlignment="1" applyProtection="1">
      <alignment/>
      <protection locked="0"/>
    </xf>
    <xf numFmtId="0" fontId="81" fillId="0" borderId="57" xfId="0" applyFont="1" applyFill="1" applyBorder="1" applyAlignment="1" applyProtection="1">
      <alignment/>
      <protection locked="0"/>
    </xf>
    <xf numFmtId="0" fontId="74" fillId="0" borderId="71" xfId="0" applyFont="1" applyFill="1" applyBorder="1" applyAlignment="1" applyProtection="1">
      <alignment/>
      <protection locked="0"/>
    </xf>
    <xf numFmtId="0" fontId="74" fillId="0" borderId="59" xfId="0" applyFont="1" applyFill="1" applyBorder="1" applyAlignment="1" applyProtection="1">
      <alignment/>
      <protection locked="0"/>
    </xf>
    <xf numFmtId="0" fontId="82" fillId="0" borderId="0" xfId="0" applyFont="1" applyFill="1" applyAlignment="1" applyProtection="1">
      <alignment horizontal="left"/>
      <protection locked="0"/>
    </xf>
    <xf numFmtId="0" fontId="79" fillId="0" borderId="0" xfId="0" applyFont="1" applyFill="1" applyBorder="1" applyAlignment="1" applyProtection="1">
      <alignment horizontal="left"/>
      <protection locked="0"/>
    </xf>
    <xf numFmtId="0" fontId="74" fillId="0" borderId="70" xfId="0" applyFont="1" applyFill="1" applyBorder="1" applyAlignment="1">
      <alignment/>
    </xf>
    <xf numFmtId="0" fontId="74" fillId="0" borderId="57" xfId="0" applyFont="1" applyFill="1" applyBorder="1" applyAlignment="1">
      <alignment/>
    </xf>
    <xf numFmtId="0" fontId="81" fillId="0" borderId="70" xfId="0" applyFont="1" applyFill="1" applyBorder="1" applyAlignment="1">
      <alignment/>
    </xf>
    <xf numFmtId="0" fontId="81" fillId="0" borderId="57" xfId="0" applyFont="1" applyFill="1" applyBorder="1" applyAlignment="1">
      <alignment/>
    </xf>
    <xf numFmtId="0" fontId="74" fillId="0" borderId="15" xfId="0" applyFont="1" applyFill="1" applyBorder="1" applyAlignment="1" applyProtection="1">
      <alignment horizontal="left"/>
      <protection locked="0"/>
    </xf>
    <xf numFmtId="0" fontId="74" fillId="0" borderId="14" xfId="0" applyFont="1" applyFill="1" applyBorder="1" applyAlignment="1" applyProtection="1">
      <alignment horizontal="left"/>
      <protection locked="0"/>
    </xf>
    <xf numFmtId="0" fontId="74" fillId="0" borderId="48" xfId="0" applyFont="1" applyFill="1" applyBorder="1" applyAlignment="1" applyProtection="1">
      <alignment horizontal="left"/>
      <protection locked="0"/>
    </xf>
    <xf numFmtId="0" fontId="74" fillId="0" borderId="72" xfId="0" applyFont="1" applyFill="1" applyBorder="1" applyAlignment="1">
      <alignment/>
    </xf>
    <xf numFmtId="0" fontId="74" fillId="0" borderId="66" xfId="0" applyFont="1" applyFill="1" applyBorder="1" applyAlignment="1">
      <alignment/>
    </xf>
    <xf numFmtId="0" fontId="5" fillId="0" borderId="70" xfId="0" applyFont="1" applyFill="1" applyBorder="1" applyAlignment="1">
      <alignment horizontal="left"/>
    </xf>
    <xf numFmtId="0" fontId="5" fillId="0" borderId="57" xfId="0" applyFont="1" applyFill="1" applyBorder="1" applyAlignment="1">
      <alignment horizontal="left"/>
    </xf>
    <xf numFmtId="2" fontId="5" fillId="0" borderId="57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73" xfId="0" applyFont="1" applyFill="1" applyBorder="1" applyAlignment="1">
      <alignment horizontal="left"/>
    </xf>
    <xf numFmtId="0" fontId="5" fillId="0" borderId="62" xfId="0" applyFont="1" applyFill="1" applyBorder="1" applyAlignment="1">
      <alignment horizontal="left"/>
    </xf>
    <xf numFmtId="2" fontId="5" fillId="0" borderId="62" xfId="0" applyNumberFormat="1" applyFont="1" applyFill="1" applyBorder="1" applyAlignment="1" applyProtection="1">
      <alignment horizontal="center"/>
      <protection locked="0"/>
    </xf>
    <xf numFmtId="0" fontId="10" fillId="0" borderId="74" xfId="0" applyFont="1" applyFill="1" applyBorder="1" applyAlignment="1">
      <alignment horizontal="center"/>
    </xf>
    <xf numFmtId="0" fontId="10" fillId="0" borderId="75" xfId="0" applyFont="1" applyFill="1" applyBorder="1" applyAlignment="1">
      <alignment horizontal="center"/>
    </xf>
    <xf numFmtId="0" fontId="5" fillId="0" borderId="76" xfId="0" applyFont="1" applyFill="1" applyBorder="1" applyAlignment="1" applyProtection="1">
      <alignment horizontal="center"/>
      <protection locked="0"/>
    </xf>
    <xf numFmtId="0" fontId="5" fillId="0" borderId="39" xfId="0" applyFont="1" applyFill="1" applyBorder="1" applyAlignment="1" applyProtection="1">
      <alignment horizontal="center"/>
      <protection locked="0"/>
    </xf>
    <xf numFmtId="0" fontId="5" fillId="0" borderId="40" xfId="0" applyFont="1" applyFill="1" applyBorder="1" applyAlignment="1" applyProtection="1">
      <alignment horizontal="center"/>
      <protection locked="0"/>
    </xf>
    <xf numFmtId="0" fontId="10" fillId="0" borderId="74" xfId="0" applyFont="1" applyFill="1" applyBorder="1" applyAlignment="1" applyProtection="1">
      <alignment horizontal="center"/>
      <protection locked="0"/>
    </xf>
    <xf numFmtId="0" fontId="10" fillId="0" borderId="75" xfId="0" applyFont="1" applyFill="1" applyBorder="1" applyAlignment="1" applyProtection="1">
      <alignment horizontal="center"/>
      <protection locked="0"/>
    </xf>
    <xf numFmtId="2" fontId="5" fillId="0" borderId="57" xfId="0" applyNumberFormat="1" applyFont="1" applyFill="1" applyBorder="1" applyAlignment="1">
      <alignment horizontal="center"/>
    </xf>
    <xf numFmtId="0" fontId="5" fillId="0" borderId="70" xfId="0" applyFont="1" applyFill="1" applyBorder="1" applyAlignment="1">
      <alignment horizontal="left"/>
    </xf>
    <xf numFmtId="0" fontId="5" fillId="0" borderId="57" xfId="0" applyFont="1" applyFill="1" applyBorder="1" applyAlignment="1">
      <alignment horizontal="left"/>
    </xf>
    <xf numFmtId="2" fontId="5" fillId="0" borderId="57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0" fillId="0" borderId="0" xfId="0" applyFill="1" applyAlignment="1" applyProtection="1">
      <alignment horizontal="right"/>
      <protection locked="0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9" fontId="0" fillId="0" borderId="0" xfId="0" applyNumberFormat="1" applyFill="1" applyAlignment="1" applyProtection="1">
      <alignment horizontal="right"/>
      <protection locked="0"/>
    </xf>
    <xf numFmtId="49" fontId="5" fillId="0" borderId="0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0" fontId="10" fillId="0" borderId="71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2" fontId="8" fillId="0" borderId="59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2" fontId="5" fillId="0" borderId="58" xfId="0" applyNumberFormat="1" applyFont="1" applyFill="1" applyBorder="1" applyAlignment="1">
      <alignment horizontal="center"/>
    </xf>
    <xf numFmtId="2" fontId="5" fillId="0" borderId="48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0" fontId="5" fillId="0" borderId="57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5" fillId="0" borderId="38" xfId="0" applyFont="1" applyFill="1" applyBorder="1" applyAlignment="1">
      <alignment horizontal="left"/>
    </xf>
    <xf numFmtId="0" fontId="15" fillId="0" borderId="39" xfId="0" applyFont="1" applyFill="1" applyBorder="1" applyAlignment="1">
      <alignment horizontal="left"/>
    </xf>
    <xf numFmtId="0" fontId="8" fillId="0" borderId="71" xfId="0" applyFont="1" applyFill="1" applyBorder="1" applyAlignment="1">
      <alignment horizontal="left"/>
    </xf>
    <xf numFmtId="0" fontId="8" fillId="0" borderId="59" xfId="0" applyFont="1" applyFill="1" applyBorder="1" applyAlignment="1">
      <alignment horizontal="left"/>
    </xf>
    <xf numFmtId="0" fontId="8" fillId="0" borderId="60" xfId="0" applyFont="1" applyFill="1" applyBorder="1" applyAlignment="1" applyProtection="1">
      <alignment horizontal="right"/>
      <protection/>
    </xf>
    <xf numFmtId="0" fontId="8" fillId="0" borderId="18" xfId="0" applyFont="1" applyFill="1" applyBorder="1" applyAlignment="1" applyProtection="1">
      <alignment horizontal="right"/>
      <protection/>
    </xf>
    <xf numFmtId="0" fontId="8" fillId="0" borderId="29" xfId="0" applyFont="1" applyFill="1" applyBorder="1" applyAlignment="1" applyProtection="1">
      <alignment horizontal="right"/>
      <protection/>
    </xf>
    <xf numFmtId="0" fontId="14" fillId="0" borderId="0" xfId="0" applyFont="1" applyFill="1" applyAlignment="1" applyProtection="1">
      <alignment horizontal="center" wrapText="1"/>
      <protection locked="0"/>
    </xf>
    <xf numFmtId="0" fontId="8" fillId="0" borderId="17" xfId="0" applyFont="1" applyFill="1" applyBorder="1" applyAlignment="1">
      <alignment horizontal="left"/>
    </xf>
    <xf numFmtId="0" fontId="8" fillId="0" borderId="51" xfId="0" applyFont="1" applyFill="1" applyBorder="1" applyAlignment="1">
      <alignment horizontal="left"/>
    </xf>
    <xf numFmtId="0" fontId="8" fillId="0" borderId="60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49" fontId="0" fillId="0" borderId="0" xfId="0" applyNumberFormat="1" applyAlignment="1" applyProtection="1">
      <alignment horizontal="right"/>
      <protection locked="0"/>
    </xf>
    <xf numFmtId="0" fontId="3" fillId="0" borderId="37" xfId="0" applyFon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41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28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67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13" xfId="0" applyFont="1" applyFill="1" applyBorder="1" applyAlignment="1" applyProtection="1">
      <alignment horizontal="left"/>
      <protection locked="0"/>
    </xf>
    <xf numFmtId="4" fontId="21" fillId="0" borderId="58" xfId="0" applyNumberFormat="1" applyFont="1" applyFill="1" applyBorder="1" applyAlignment="1">
      <alignment horizontal="center"/>
    </xf>
    <xf numFmtId="4" fontId="21" fillId="0" borderId="28" xfId="0" applyNumberFormat="1" applyFont="1" applyFill="1" applyBorder="1" applyAlignment="1">
      <alignment horizontal="center"/>
    </xf>
    <xf numFmtId="4" fontId="21" fillId="0" borderId="60" xfId="0" applyNumberFormat="1" applyFont="1" applyFill="1" applyBorder="1" applyAlignment="1">
      <alignment horizontal="center"/>
    </xf>
    <xf numFmtId="4" fontId="21" fillId="0" borderId="29" xfId="0" applyNumberFormat="1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horizontal="left"/>
      <protection locked="0"/>
    </xf>
    <xf numFmtId="4" fontId="21" fillId="0" borderId="65" xfId="0" applyNumberFormat="1" applyFont="1" applyFill="1" applyBorder="1" applyAlignment="1" applyProtection="1">
      <alignment horizontal="center"/>
      <protection locked="0"/>
    </xf>
    <xf numFmtId="4" fontId="21" fillId="0" borderId="41" xfId="0" applyNumberFormat="1" applyFont="1" applyFill="1" applyBorder="1" applyAlignment="1" applyProtection="1">
      <alignment horizontal="center"/>
      <protection locked="0"/>
    </xf>
    <xf numFmtId="4" fontId="21" fillId="0" borderId="58" xfId="0" applyNumberFormat="1" applyFont="1" applyFill="1" applyBorder="1" applyAlignment="1" applyProtection="1">
      <alignment horizontal="center"/>
      <protection/>
    </xf>
    <xf numFmtId="4" fontId="21" fillId="0" borderId="28" xfId="0" applyNumberFormat="1" applyFont="1" applyFill="1" applyBorder="1" applyAlignment="1" applyProtection="1">
      <alignment horizontal="center"/>
      <protection/>
    </xf>
    <xf numFmtId="4" fontId="21" fillId="0" borderId="77" xfId="0" applyNumberFormat="1" applyFont="1" applyFill="1" applyBorder="1" applyAlignment="1">
      <alignment horizontal="center"/>
    </xf>
    <xf numFmtId="4" fontId="21" fillId="0" borderId="67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 applyProtection="1">
      <alignment horizontal="right"/>
      <protection locked="0"/>
    </xf>
    <xf numFmtId="49" fontId="21" fillId="0" borderId="0" xfId="0" applyNumberFormat="1" applyFont="1" applyFill="1" applyAlignment="1" applyProtection="1">
      <alignment horizontal="right"/>
      <protection locked="0"/>
    </xf>
    <xf numFmtId="4" fontId="21" fillId="0" borderId="48" xfId="0" applyNumberFormat="1" applyFont="1" applyFill="1" applyBorder="1" applyAlignment="1" applyProtection="1">
      <alignment horizontal="center"/>
      <protection/>
    </xf>
    <xf numFmtId="4" fontId="21" fillId="0" borderId="58" xfId="0" applyNumberFormat="1" applyFont="1" applyFill="1" applyBorder="1" applyAlignment="1" applyProtection="1">
      <alignment horizontal="center"/>
      <protection locked="0"/>
    </xf>
    <xf numFmtId="4" fontId="21" fillId="0" borderId="48" xfId="0" applyNumberFormat="1" applyFont="1" applyFill="1" applyBorder="1" applyAlignment="1" applyProtection="1">
      <alignment horizontal="center"/>
      <protection locked="0"/>
    </xf>
    <xf numFmtId="4" fontId="21" fillId="0" borderId="60" xfId="0" applyNumberFormat="1" applyFont="1" applyFill="1" applyBorder="1" applyAlignment="1" applyProtection="1">
      <alignment horizontal="center"/>
      <protection locked="0"/>
    </xf>
    <xf numFmtId="4" fontId="21" fillId="0" borderId="51" xfId="0" applyNumberFormat="1" applyFont="1" applyFill="1" applyBorder="1" applyAlignment="1" applyProtection="1">
      <alignment horizontal="center"/>
      <protection locked="0"/>
    </xf>
    <xf numFmtId="4" fontId="21" fillId="0" borderId="68" xfId="0" applyNumberFormat="1" applyFont="1" applyFill="1" applyBorder="1" applyAlignment="1" applyProtection="1">
      <alignment horizontal="center"/>
      <protection locked="0"/>
    </xf>
    <xf numFmtId="4" fontId="21" fillId="0" borderId="60" xfId="0" applyNumberFormat="1" applyFont="1" applyFill="1" applyBorder="1" applyAlignment="1" applyProtection="1">
      <alignment horizontal="center"/>
      <protection/>
    </xf>
    <xf numFmtId="4" fontId="21" fillId="0" borderId="51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 wrapText="1"/>
      <protection locked="0"/>
    </xf>
    <xf numFmtId="4" fontId="21" fillId="0" borderId="14" xfId="0" applyNumberFormat="1" applyFont="1" applyFill="1" applyBorder="1" applyAlignment="1" applyProtection="1">
      <alignment horizontal="center"/>
      <protection/>
    </xf>
    <xf numFmtId="4" fontId="21" fillId="0" borderId="18" xfId="0" applyNumberFormat="1" applyFont="1" applyFill="1" applyBorder="1" applyAlignment="1" applyProtection="1">
      <alignment horizontal="center"/>
      <protection/>
    </xf>
    <xf numFmtId="4" fontId="21" fillId="0" borderId="11" xfId="0" applyNumberFormat="1" applyFont="1" applyFill="1" applyBorder="1" applyAlignment="1" applyProtection="1">
      <alignment horizontal="center"/>
      <protection locked="0"/>
    </xf>
    <xf numFmtId="4" fontId="21" fillId="0" borderId="28" xfId="0" applyNumberFormat="1" applyFont="1" applyFill="1" applyBorder="1" applyAlignment="1" applyProtection="1">
      <alignment horizontal="center"/>
      <protection locked="0"/>
    </xf>
    <xf numFmtId="4" fontId="21" fillId="0" borderId="29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Border="1" applyAlignment="1">
      <alignment vertical="top" wrapText="1"/>
    </xf>
    <xf numFmtId="0" fontId="0" fillId="0" borderId="14" xfId="0" applyNumberFormat="1" applyFont="1" applyBorder="1" applyAlignment="1">
      <alignment vertical="top" wrapText="1"/>
    </xf>
    <xf numFmtId="0" fontId="21" fillId="0" borderId="14" xfId="0" applyFont="1" applyFill="1" applyBorder="1" applyAlignment="1" applyProtection="1">
      <alignment horizontal="center"/>
      <protection locked="0"/>
    </xf>
    <xf numFmtId="176" fontId="21" fillId="0" borderId="14" xfId="0" applyNumberFormat="1" applyFont="1" applyFill="1" applyBorder="1" applyAlignment="1" applyProtection="1">
      <alignment horizontal="center"/>
      <protection locked="0"/>
    </xf>
    <xf numFmtId="0" fontId="21" fillId="0" borderId="48" xfId="0" applyFont="1" applyFill="1" applyBorder="1" applyAlignment="1" applyProtection="1">
      <alignment horizontal="center"/>
      <protection locked="0"/>
    </xf>
    <xf numFmtId="0" fontId="21" fillId="0" borderId="17" xfId="0" applyFont="1" applyFill="1" applyBorder="1" applyAlignment="1" applyProtection="1">
      <alignment horizontal="center"/>
      <protection locked="0"/>
    </xf>
    <xf numFmtId="0" fontId="21" fillId="0" borderId="18" xfId="0" applyFont="1" applyFill="1" applyBorder="1" applyAlignment="1" applyProtection="1">
      <alignment horizontal="center"/>
      <protection locked="0"/>
    </xf>
    <xf numFmtId="0" fontId="21" fillId="0" borderId="17" xfId="0" applyFont="1" applyFill="1" applyBorder="1" applyAlignment="1" applyProtection="1">
      <alignment horizontal="left"/>
      <protection locked="0"/>
    </xf>
    <xf numFmtId="0" fontId="21" fillId="0" borderId="18" xfId="0" applyFont="1" applyFill="1" applyBorder="1" applyAlignment="1" applyProtection="1">
      <alignment horizontal="left"/>
      <protection locked="0"/>
    </xf>
    <xf numFmtId="10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14" xfId="0" applyFont="1" applyFill="1" applyBorder="1" applyAlignment="1" applyProtection="1">
      <alignment horizontal="center"/>
      <protection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4" xfId="0" applyFont="1" applyFill="1" applyBorder="1" applyAlignment="1" applyProtection="1">
      <alignment horizontal="left"/>
      <protection locked="0"/>
    </xf>
    <xf numFmtId="10" fontId="21" fillId="0" borderId="14" xfId="0" applyNumberFormat="1" applyFont="1" applyFill="1" applyBorder="1" applyAlignment="1" applyProtection="1">
      <alignment horizontal="center"/>
      <protection locked="0"/>
    </xf>
    <xf numFmtId="0" fontId="21" fillId="0" borderId="13" xfId="0" applyFont="1" applyFill="1" applyBorder="1" applyAlignment="1" applyProtection="1">
      <alignment horizontal="center"/>
      <protection/>
    </xf>
    <xf numFmtId="0" fontId="21" fillId="0" borderId="16" xfId="0" applyFont="1" applyFill="1" applyBorder="1" applyAlignment="1" applyProtection="1">
      <alignment horizontal="center"/>
      <protection locked="0"/>
    </xf>
    <xf numFmtId="182" fontId="7" fillId="0" borderId="14" xfId="44" applyNumberFormat="1" applyFont="1" applyFill="1" applyBorder="1" applyAlignment="1" applyProtection="1">
      <alignment horizontal="center"/>
      <protection locked="0"/>
    </xf>
    <xf numFmtId="0" fontId="21" fillId="0" borderId="13" xfId="0" applyFont="1" applyFill="1" applyBorder="1" applyAlignment="1" applyProtection="1">
      <alignment/>
      <protection locked="0"/>
    </xf>
    <xf numFmtId="0" fontId="21" fillId="0" borderId="14" xfId="0" applyFont="1" applyFill="1" applyBorder="1" applyAlignment="1" applyProtection="1">
      <alignment/>
      <protection locked="0"/>
    </xf>
    <xf numFmtId="0" fontId="21" fillId="0" borderId="49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50" xfId="0" applyFont="1" applyFill="1" applyBorder="1" applyAlignment="1" applyProtection="1">
      <alignment horizontal="left"/>
      <protection locked="0"/>
    </xf>
    <xf numFmtId="0" fontId="21" fillId="0" borderId="18" xfId="0" applyFont="1" applyFill="1" applyBorder="1" applyAlignment="1" applyProtection="1">
      <alignment/>
      <protection locked="0"/>
    </xf>
    <xf numFmtId="0" fontId="21" fillId="0" borderId="14" xfId="0" applyFont="1" applyFill="1" applyBorder="1" applyAlignment="1" applyProtection="1">
      <alignment horizontal="right"/>
      <protection locked="0"/>
    </xf>
    <xf numFmtId="0" fontId="21" fillId="0" borderId="16" xfId="0" applyFont="1" applyFill="1" applyBorder="1" applyAlignment="1" applyProtection="1">
      <alignment horizontal="right"/>
      <protection locked="0"/>
    </xf>
    <xf numFmtId="0" fontId="21" fillId="0" borderId="48" xfId="0" applyFont="1" applyFill="1" applyBorder="1" applyAlignment="1" applyProtection="1">
      <alignment horizontal="left"/>
      <protection locked="0"/>
    </xf>
    <xf numFmtId="0" fontId="21" fillId="0" borderId="12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20" xfId="0" applyFont="1" applyFill="1" applyBorder="1" applyAlignment="1" applyProtection="1">
      <alignment horizontal="left"/>
      <protection locked="0"/>
    </xf>
    <xf numFmtId="0" fontId="21" fillId="0" borderId="21" xfId="0" applyFont="1" applyFill="1" applyBorder="1" applyAlignment="1" applyProtection="1">
      <alignment horizontal="left"/>
      <protection locked="0"/>
    </xf>
    <xf numFmtId="0" fontId="21" fillId="0" borderId="13" xfId="0" applyFont="1" applyFill="1" applyBorder="1" applyAlignment="1" applyProtection="1">
      <alignment horizontal="center"/>
      <protection locked="0"/>
    </xf>
    <xf numFmtId="2" fontId="21" fillId="0" borderId="21" xfId="0" applyNumberFormat="1" applyFont="1" applyFill="1" applyBorder="1" applyAlignment="1" applyProtection="1">
      <alignment horizontal="center"/>
      <protection/>
    </xf>
    <xf numFmtId="2" fontId="21" fillId="0" borderId="52" xfId="0" applyNumberFormat="1" applyFont="1" applyFill="1" applyBorder="1" applyAlignment="1" applyProtection="1">
      <alignment horizontal="center"/>
      <protection/>
    </xf>
    <xf numFmtId="2" fontId="21" fillId="0" borderId="14" xfId="0" applyNumberFormat="1" applyFont="1" applyFill="1" applyBorder="1" applyAlignment="1" applyProtection="1">
      <alignment horizontal="center"/>
      <protection/>
    </xf>
    <xf numFmtId="2" fontId="21" fillId="0" borderId="48" xfId="0" applyNumberFormat="1" applyFont="1" applyFill="1" applyBorder="1" applyAlignment="1" applyProtection="1">
      <alignment horizontal="center"/>
      <protection/>
    </xf>
    <xf numFmtId="10" fontId="21" fillId="0" borderId="21" xfId="0" applyNumberFormat="1" applyFont="1" applyFill="1" applyBorder="1" applyAlignment="1" applyProtection="1">
      <alignment horizontal="center"/>
      <protection locked="0"/>
    </xf>
    <xf numFmtId="0" fontId="21" fillId="0" borderId="21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A15" sqref="A15:N15"/>
    </sheetView>
  </sheetViews>
  <sheetFormatPr defaultColWidth="9.140625" defaultRowHeight="15"/>
  <cols>
    <col min="1" max="12" width="9.140625" style="308" customWidth="1"/>
    <col min="13" max="13" width="10.28125" style="308" customWidth="1"/>
    <col min="14" max="14" width="12.00390625" style="308" customWidth="1"/>
    <col min="15" max="16384" width="9.140625" style="308" customWidth="1"/>
  </cols>
  <sheetData>
    <row r="1" spans="1:14" ht="31.5" customHeight="1">
      <c r="A1" s="474" t="s">
        <v>158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</row>
    <row r="2" spans="1:14" ht="15.75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</row>
    <row r="3" spans="1:14" ht="15">
      <c r="A3" s="475" t="s">
        <v>0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</row>
    <row r="4" spans="1:14" ht="15">
      <c r="A4" s="476" t="s">
        <v>1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</row>
    <row r="5" spans="1:14" ht="15">
      <c r="A5" s="476" t="s">
        <v>159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</row>
    <row r="6" spans="1:14" ht="15.75" thickBot="1">
      <c r="A6" s="309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 t="s">
        <v>2</v>
      </c>
    </row>
    <row r="7" spans="1:14" ht="15.75" thickBot="1">
      <c r="A7" s="477"/>
      <c r="B7" s="477"/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310">
        <f>M8+M9+L12</f>
        <v>6255.66</v>
      </c>
    </row>
    <row r="8" spans="1:14" ht="15">
      <c r="A8" s="2" t="s">
        <v>160</v>
      </c>
      <c r="B8" s="3"/>
      <c r="C8" s="4"/>
      <c r="D8" s="4"/>
      <c r="E8" s="4"/>
      <c r="F8" s="288"/>
      <c r="G8" s="288"/>
      <c r="H8" s="3"/>
      <c r="I8" s="288"/>
      <c r="J8" s="289"/>
      <c r="K8" s="289"/>
      <c r="L8" s="478">
        <v>1469</v>
      </c>
      <c r="M8" s="479"/>
      <c r="N8" s="290"/>
    </row>
    <row r="9" spans="1:16" ht="15">
      <c r="A9" s="9" t="s">
        <v>161</v>
      </c>
      <c r="B9" s="7"/>
      <c r="C9" s="325"/>
      <c r="D9" s="325"/>
      <c r="E9" s="325"/>
      <c r="F9" s="7"/>
      <c r="G9" s="7"/>
      <c r="H9" s="7"/>
      <c r="I9" s="7"/>
      <c r="J9" s="8"/>
      <c r="K9" s="306"/>
      <c r="L9" s="482">
        <v>2697.38</v>
      </c>
      <c r="M9" s="483"/>
      <c r="N9" s="291"/>
      <c r="P9" s="311"/>
    </row>
    <row r="10" spans="1:14" ht="15">
      <c r="A10" s="9" t="s">
        <v>162</v>
      </c>
      <c r="B10" s="7"/>
      <c r="C10" s="325"/>
      <c r="D10" s="325"/>
      <c r="E10" s="325"/>
      <c r="F10" s="10"/>
      <c r="G10" s="10"/>
      <c r="H10" s="7"/>
      <c r="I10" s="10"/>
      <c r="J10" s="11"/>
      <c r="K10" s="12"/>
      <c r="L10" s="482">
        <v>2089.28</v>
      </c>
      <c r="M10" s="483"/>
      <c r="N10" s="291"/>
    </row>
    <row r="11" spans="1:14" ht="15">
      <c r="A11" s="5"/>
      <c r="B11" s="1"/>
      <c r="C11" s="325"/>
      <c r="D11" s="325"/>
      <c r="E11" s="325"/>
      <c r="F11" s="10"/>
      <c r="G11" s="10"/>
      <c r="H11" s="1"/>
      <c r="I11" s="10"/>
      <c r="J11" s="11"/>
      <c r="K11" s="12"/>
      <c r="L11" s="482">
        <f>ROUND(C11*G11,2)</f>
        <v>0</v>
      </c>
      <c r="M11" s="483"/>
      <c r="N11" s="291"/>
    </row>
    <row r="12" spans="1:14" ht="15.75" thickBot="1">
      <c r="A12" s="13"/>
      <c r="B12" s="14"/>
      <c r="C12" s="326"/>
      <c r="D12" s="326"/>
      <c r="E12" s="326"/>
      <c r="F12" s="14"/>
      <c r="G12" s="14"/>
      <c r="H12" s="14"/>
      <c r="I12" s="14"/>
      <c r="J12" s="14"/>
      <c r="K12" s="14"/>
      <c r="L12" s="487">
        <f>L8+L9+L10+L11</f>
        <v>6255.66</v>
      </c>
      <c r="M12" s="488"/>
      <c r="N12" s="292"/>
    </row>
    <row r="13" spans="1:14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>
      <c r="A14" s="475" t="s">
        <v>163</v>
      </c>
      <c r="B14" s="475"/>
      <c r="C14" s="475"/>
      <c r="D14" s="475"/>
      <c r="E14" s="475"/>
      <c r="F14" s="475"/>
      <c r="G14" s="475"/>
      <c r="H14" s="475"/>
      <c r="I14" s="475"/>
      <c r="J14" s="475"/>
      <c r="K14" s="475"/>
      <c r="L14" s="475"/>
      <c r="M14" s="475"/>
      <c r="N14" s="475"/>
    </row>
    <row r="15" spans="1:14" ht="15">
      <c r="A15" s="476" t="s">
        <v>164</v>
      </c>
      <c r="B15" s="476"/>
      <c r="C15" s="476"/>
      <c r="D15" s="476"/>
      <c r="E15" s="476"/>
      <c r="F15" s="476"/>
      <c r="G15" s="476"/>
      <c r="H15" s="476"/>
      <c r="I15" s="476"/>
      <c r="J15" s="476"/>
      <c r="K15" s="476"/>
      <c r="L15" s="476"/>
      <c r="M15" s="476"/>
      <c r="N15" s="476"/>
    </row>
    <row r="16" spans="1:14" ht="15">
      <c r="A16" s="476" t="s">
        <v>159</v>
      </c>
      <c r="B16" s="476"/>
      <c r="C16" s="476"/>
      <c r="D16" s="476"/>
      <c r="E16" s="476"/>
      <c r="F16" s="476"/>
      <c r="G16" s="476"/>
      <c r="H16" s="476"/>
      <c r="I16" s="476"/>
      <c r="J16" s="476"/>
      <c r="K16" s="476"/>
      <c r="L16" s="476"/>
      <c r="M16" s="476"/>
      <c r="N16" s="476"/>
    </row>
    <row r="17" spans="1:14" ht="15.75" thickBot="1">
      <c r="A17" s="309"/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 t="s">
        <v>2</v>
      </c>
    </row>
    <row r="18" spans="1:14" ht="15.75" thickBot="1">
      <c r="A18" s="477"/>
      <c r="B18" s="477"/>
      <c r="C18" s="477"/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310">
        <f>L19+L21</f>
        <v>2000</v>
      </c>
    </row>
    <row r="19" spans="1:14" ht="15">
      <c r="A19" s="2" t="s">
        <v>165</v>
      </c>
      <c r="B19" s="3"/>
      <c r="C19" s="327"/>
      <c r="D19" s="4"/>
      <c r="E19" s="4"/>
      <c r="F19" s="288"/>
      <c r="G19" s="288"/>
      <c r="H19" s="288"/>
      <c r="I19" s="288"/>
      <c r="J19" s="289"/>
      <c r="K19" s="289"/>
      <c r="L19" s="480">
        <v>2000</v>
      </c>
      <c r="M19" s="481"/>
      <c r="N19" s="290"/>
    </row>
    <row r="20" spans="1:14" ht="15" customHeight="1" hidden="1">
      <c r="A20" s="5"/>
      <c r="B20" s="1"/>
      <c r="C20" s="486"/>
      <c r="D20" s="486"/>
      <c r="E20" s="486"/>
      <c r="F20" s="7"/>
      <c r="G20" s="7"/>
      <c r="H20" s="7"/>
      <c r="I20" s="7"/>
      <c r="J20" s="8"/>
      <c r="K20" s="306"/>
      <c r="L20" s="482"/>
      <c r="M20" s="483"/>
      <c r="N20" s="291"/>
    </row>
    <row r="21" spans="1:14" ht="15.75" thickBo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489"/>
      <c r="M21" s="490"/>
      <c r="N21" s="292"/>
    </row>
    <row r="24" spans="1:14" ht="15">
      <c r="A24" s="305"/>
      <c r="B24" s="305"/>
      <c r="C24" s="305"/>
      <c r="D24" s="305"/>
      <c r="E24" s="305"/>
      <c r="F24" s="305"/>
      <c r="G24" s="305"/>
      <c r="H24" s="1"/>
      <c r="I24" s="1"/>
      <c r="J24" s="1"/>
      <c r="K24" s="1"/>
      <c r="L24" s="1"/>
      <c r="M24" s="1"/>
      <c r="N24" s="1"/>
    </row>
    <row r="25" spans="1:14" ht="15">
      <c r="A25" s="484" t="s">
        <v>3</v>
      </c>
      <c r="B25" s="484"/>
      <c r="C25" s="313" t="s">
        <v>4</v>
      </c>
      <c r="D25" s="485"/>
      <c r="E25" s="485"/>
      <c r="F25" s="485"/>
      <c r="G25" s="485"/>
      <c r="H25" s="314"/>
      <c r="I25" s="314"/>
      <c r="J25" s="315" t="s">
        <v>5</v>
      </c>
      <c r="K25" s="315"/>
      <c r="L25" s="315"/>
      <c r="M25" s="315"/>
      <c r="N25" s="315"/>
    </row>
    <row r="26" spans="1:14" ht="15">
      <c r="A26" s="316"/>
      <c r="B26" s="316"/>
      <c r="C26" s="316"/>
      <c r="D26" s="314"/>
      <c r="E26" s="314"/>
      <c r="F26" s="314"/>
      <c r="G26" s="314"/>
      <c r="H26" s="314"/>
      <c r="I26" s="314"/>
      <c r="J26" s="314" t="s">
        <v>6</v>
      </c>
      <c r="K26" s="315"/>
      <c r="L26" s="315"/>
      <c r="M26" s="315"/>
      <c r="N26" s="315"/>
    </row>
    <row r="27" spans="1:14" ht="15">
      <c r="A27" s="316"/>
      <c r="B27" s="316"/>
      <c r="C27" s="316"/>
      <c r="D27" s="316"/>
      <c r="E27" s="316"/>
      <c r="F27" s="316"/>
      <c r="G27" s="316"/>
      <c r="H27" s="316"/>
      <c r="I27" s="314"/>
      <c r="J27" s="314"/>
      <c r="K27" s="315"/>
      <c r="L27" s="315"/>
      <c r="M27" s="315"/>
      <c r="N27" s="315"/>
    </row>
    <row r="28" spans="1:14" ht="15">
      <c r="A28" s="484" t="s">
        <v>7</v>
      </c>
      <c r="B28" s="484"/>
      <c r="C28" s="313" t="s">
        <v>4</v>
      </c>
      <c r="D28" s="485"/>
      <c r="E28" s="485"/>
      <c r="F28" s="485"/>
      <c r="G28" s="485"/>
      <c r="H28" s="314"/>
      <c r="I28" s="314"/>
      <c r="J28" s="314" t="s">
        <v>154</v>
      </c>
      <c r="K28" s="315"/>
      <c r="L28" s="315"/>
      <c r="M28" s="315"/>
      <c r="N28" s="315"/>
    </row>
    <row r="29" spans="1:14" ht="15">
      <c r="A29" s="315"/>
      <c r="B29" s="315"/>
      <c r="C29" s="315"/>
      <c r="D29" s="314"/>
      <c r="E29" s="314"/>
      <c r="F29" s="315"/>
      <c r="G29" s="315"/>
      <c r="H29" s="315"/>
      <c r="I29" s="314"/>
      <c r="J29" s="314" t="s">
        <v>6</v>
      </c>
      <c r="K29" s="315"/>
      <c r="L29" s="315"/>
      <c r="M29" s="315"/>
      <c r="N29" s="315"/>
    </row>
  </sheetData>
  <sheetProtection/>
  <mergeCells count="22">
    <mergeCell ref="A28:B28"/>
    <mergeCell ref="D28:G28"/>
    <mergeCell ref="C20:E20"/>
    <mergeCell ref="L20:M20"/>
    <mergeCell ref="L12:M12"/>
    <mergeCell ref="L21:M21"/>
    <mergeCell ref="A25:B25"/>
    <mergeCell ref="D25:G25"/>
    <mergeCell ref="A14:N14"/>
    <mergeCell ref="A15:N15"/>
    <mergeCell ref="A16:N16"/>
    <mergeCell ref="A18:M18"/>
    <mergeCell ref="L19:M19"/>
    <mergeCell ref="L9:M9"/>
    <mergeCell ref="L10:M10"/>
    <mergeCell ref="L11:M11"/>
    <mergeCell ref="A1:N1"/>
    <mergeCell ref="A3:N3"/>
    <mergeCell ref="A4:N4"/>
    <mergeCell ref="A5:N5"/>
    <mergeCell ref="A7:M7"/>
    <mergeCell ref="L8:M8"/>
  </mergeCells>
  <printOptions/>
  <pageMargins left="0.7" right="0.7" top="0.75" bottom="0.75" header="0.3" footer="0.3"/>
  <pageSetup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SheetLayoutView="100" zoomScalePageLayoutView="0" workbookViewId="0" topLeftCell="A1">
      <selection activeCell="A3" sqref="A3:H3"/>
    </sheetView>
  </sheetViews>
  <sheetFormatPr defaultColWidth="9.140625" defaultRowHeight="15"/>
  <cols>
    <col min="1" max="1" width="17.8515625" style="22" customWidth="1"/>
    <col min="2" max="2" width="21.57421875" style="22" customWidth="1"/>
    <col min="3" max="3" width="11.28125" style="22" customWidth="1"/>
    <col min="4" max="4" width="10.57421875" style="22" customWidth="1"/>
    <col min="5" max="5" width="8.8515625" style="22" customWidth="1"/>
    <col min="6" max="6" width="11.7109375" style="22" customWidth="1"/>
    <col min="7" max="7" width="11.57421875" style="22" customWidth="1"/>
    <col min="8" max="8" width="15.421875" style="22" customWidth="1"/>
    <col min="9" max="9" width="33.140625" style="0" customWidth="1"/>
  </cols>
  <sheetData>
    <row r="1" spans="1:14" ht="42" customHeight="1">
      <c r="A1" s="503" t="s">
        <v>201</v>
      </c>
      <c r="B1" s="503"/>
      <c r="C1" s="503"/>
      <c r="D1" s="503"/>
      <c r="E1" s="503"/>
      <c r="F1" s="503"/>
      <c r="G1" s="503"/>
      <c r="H1" s="503"/>
      <c r="I1" s="304"/>
      <c r="J1" s="304"/>
      <c r="K1" s="304"/>
      <c r="L1" s="304"/>
      <c r="M1" s="304"/>
      <c r="N1" s="304"/>
    </row>
    <row r="2" spans="1:8" ht="15">
      <c r="A2" s="565"/>
      <c r="B2" s="565"/>
      <c r="C2" s="565"/>
      <c r="D2" s="565"/>
      <c r="E2" s="565"/>
      <c r="F2" s="565"/>
      <c r="G2" s="565"/>
      <c r="H2" s="565"/>
    </row>
    <row r="3" spans="1:8" ht="15">
      <c r="A3" s="568"/>
      <c r="B3" s="568"/>
      <c r="C3" s="568"/>
      <c r="D3" s="568"/>
      <c r="E3" s="568"/>
      <c r="F3" s="568"/>
      <c r="G3" s="568"/>
      <c r="H3" s="568"/>
    </row>
    <row r="4" spans="1:8" ht="15">
      <c r="A4" s="569"/>
      <c r="B4" s="569"/>
      <c r="C4" s="569"/>
      <c r="D4" s="569"/>
      <c r="E4" s="569"/>
      <c r="F4" s="569"/>
      <c r="G4" s="569"/>
      <c r="H4" s="569"/>
    </row>
    <row r="5" spans="1:8" ht="15.75" thickBot="1">
      <c r="A5" s="210"/>
      <c r="B5" s="210"/>
      <c r="C5" s="210"/>
      <c r="D5" s="210"/>
      <c r="E5" s="210"/>
      <c r="F5" s="210"/>
      <c r="G5" s="210"/>
      <c r="H5" s="210"/>
    </row>
    <row r="6" spans="1:8" ht="15.75" thickBot="1">
      <c r="A6" s="584" t="s">
        <v>121</v>
      </c>
      <c r="B6" s="585"/>
      <c r="C6" s="585"/>
      <c r="D6" s="585"/>
      <c r="E6" s="585"/>
      <c r="F6" s="585"/>
      <c r="G6" s="585"/>
      <c r="H6" s="211">
        <f>ROUND(G7+G18,2)+G19</f>
        <v>10344915</v>
      </c>
    </row>
    <row r="7" spans="1:8" ht="15">
      <c r="A7" s="582" t="s">
        <v>122</v>
      </c>
      <c r="B7" s="583"/>
      <c r="C7" s="583"/>
      <c r="D7" s="583"/>
      <c r="E7" s="583"/>
      <c r="F7" s="583"/>
      <c r="G7" s="212"/>
      <c r="H7" s="213"/>
    </row>
    <row r="8" spans="1:8" ht="15">
      <c r="A8" s="579" t="s">
        <v>123</v>
      </c>
      <c r="B8" s="580"/>
      <c r="C8" s="214" t="s">
        <v>124</v>
      </c>
      <c r="D8" s="581" t="s">
        <v>125</v>
      </c>
      <c r="E8" s="581"/>
      <c r="F8" s="214" t="s">
        <v>126</v>
      </c>
      <c r="G8" s="215" t="s">
        <v>127</v>
      </c>
      <c r="H8" s="216"/>
    </row>
    <row r="9" spans="1:8" ht="15">
      <c r="A9" s="575" t="s">
        <v>128</v>
      </c>
      <c r="B9" s="576"/>
      <c r="C9" s="298">
        <v>97</v>
      </c>
      <c r="D9" s="562">
        <v>70</v>
      </c>
      <c r="E9" s="562"/>
      <c r="F9" s="217">
        <v>246</v>
      </c>
      <c r="G9" s="218">
        <f aca="true" t="shared" si="0" ref="G9:G17">ROUND(C9*D9*F9,2)</f>
        <v>1670340</v>
      </c>
      <c r="H9" s="219"/>
    </row>
    <row r="10" spans="1:8" ht="15" hidden="1">
      <c r="A10" s="575" t="s">
        <v>129</v>
      </c>
      <c r="B10" s="576"/>
      <c r="C10" s="298"/>
      <c r="D10" s="577">
        <v>75</v>
      </c>
      <c r="E10" s="578"/>
      <c r="F10" s="217">
        <v>246</v>
      </c>
      <c r="G10" s="218">
        <f>C10*D10*F10</f>
        <v>0</v>
      </c>
      <c r="H10" s="219"/>
    </row>
    <row r="11" spans="1:8" ht="15">
      <c r="A11" s="575" t="s">
        <v>129</v>
      </c>
      <c r="B11" s="576"/>
      <c r="C11" s="298">
        <v>435</v>
      </c>
      <c r="D11" s="577">
        <v>75</v>
      </c>
      <c r="E11" s="578"/>
      <c r="F11" s="217">
        <v>246</v>
      </c>
      <c r="G11" s="218">
        <f>C11*D11*F11</f>
        <v>8025750</v>
      </c>
      <c r="H11" s="219"/>
    </row>
    <row r="12" spans="1:8" ht="15">
      <c r="A12" s="570" t="s">
        <v>130</v>
      </c>
      <c r="B12" s="571"/>
      <c r="C12" s="298">
        <v>1</v>
      </c>
      <c r="D12" s="562">
        <v>0</v>
      </c>
      <c r="E12" s="562"/>
      <c r="F12" s="217">
        <v>246</v>
      </c>
      <c r="G12" s="218">
        <f>C12*D12*F12</f>
        <v>0</v>
      </c>
      <c r="H12" s="219"/>
    </row>
    <row r="13" spans="1:8" ht="15">
      <c r="A13" s="570" t="s">
        <v>131</v>
      </c>
      <c r="B13" s="571"/>
      <c r="C13" s="298">
        <v>9</v>
      </c>
      <c r="D13" s="559">
        <v>0</v>
      </c>
      <c r="E13" s="559"/>
      <c r="F13" s="220">
        <v>246</v>
      </c>
      <c r="G13" s="218">
        <f t="shared" si="0"/>
        <v>0</v>
      </c>
      <c r="H13" s="219"/>
    </row>
    <row r="14" spans="1:8" ht="15">
      <c r="A14" s="570" t="s">
        <v>132</v>
      </c>
      <c r="B14" s="571"/>
      <c r="C14" s="298">
        <v>5</v>
      </c>
      <c r="D14" s="559">
        <v>35</v>
      </c>
      <c r="E14" s="559"/>
      <c r="F14" s="220">
        <v>246</v>
      </c>
      <c r="G14" s="218">
        <f t="shared" si="0"/>
        <v>43050</v>
      </c>
      <c r="H14" s="219"/>
    </row>
    <row r="15" spans="1:8" ht="15">
      <c r="A15" s="570" t="s">
        <v>133</v>
      </c>
      <c r="B15" s="571"/>
      <c r="C15" s="298">
        <v>13</v>
      </c>
      <c r="D15" s="547">
        <v>37.5</v>
      </c>
      <c r="E15" s="547"/>
      <c r="F15" s="220">
        <v>246</v>
      </c>
      <c r="G15" s="218">
        <f t="shared" si="0"/>
        <v>119925</v>
      </c>
      <c r="H15" s="219"/>
    </row>
    <row r="16" spans="1:8" ht="15">
      <c r="A16" s="570" t="s">
        <v>134</v>
      </c>
      <c r="B16" s="571"/>
      <c r="C16" s="298">
        <v>5</v>
      </c>
      <c r="D16" s="547">
        <v>35</v>
      </c>
      <c r="E16" s="547"/>
      <c r="F16" s="220">
        <v>246</v>
      </c>
      <c r="G16" s="218">
        <f t="shared" si="0"/>
        <v>43050</v>
      </c>
      <c r="H16" s="219"/>
    </row>
    <row r="17" spans="1:8" ht="15">
      <c r="A17" s="570" t="s">
        <v>135</v>
      </c>
      <c r="B17" s="571"/>
      <c r="C17" s="299">
        <v>48</v>
      </c>
      <c r="D17" s="547">
        <v>37.5</v>
      </c>
      <c r="E17" s="547"/>
      <c r="F17" s="220">
        <v>246</v>
      </c>
      <c r="G17" s="218">
        <f t="shared" si="0"/>
        <v>442800</v>
      </c>
      <c r="H17" s="219"/>
    </row>
    <row r="18" spans="1:8" ht="15.75" thickBot="1">
      <c r="A18" s="572" t="s">
        <v>136</v>
      </c>
      <c r="B18" s="573"/>
      <c r="C18" s="221"/>
      <c r="D18" s="574"/>
      <c r="E18" s="574"/>
      <c r="F18" s="222"/>
      <c r="G18" s="223">
        <f>ROUND(SUM(G9:G17),2)</f>
        <v>10344915</v>
      </c>
      <c r="H18" s="224"/>
    </row>
    <row r="19" spans="1:9" ht="15.75" thickBot="1">
      <c r="A19" s="563"/>
      <c r="B19" s="564"/>
      <c r="C19" s="225"/>
      <c r="D19" s="226"/>
      <c r="E19" s="226"/>
      <c r="F19" s="227"/>
      <c r="G19" s="228"/>
      <c r="H19" s="229"/>
      <c r="I19">
        <v>10344915</v>
      </c>
    </row>
    <row r="20" spans="1:8" ht="15">
      <c r="A20" s="230"/>
      <c r="B20" s="230"/>
      <c r="C20" s="231"/>
      <c r="D20" s="232"/>
      <c r="E20" s="232"/>
      <c r="F20" s="233"/>
      <c r="G20" s="234"/>
      <c r="H20" s="235"/>
    </row>
    <row r="21" spans="1:8" ht="15">
      <c r="A21" s="565" t="s">
        <v>14</v>
      </c>
      <c r="B21" s="565"/>
      <c r="C21" s="565"/>
      <c r="D21" s="565"/>
      <c r="E21" s="565"/>
      <c r="F21" s="565"/>
      <c r="G21" s="565"/>
      <c r="H21" s="565"/>
    </row>
    <row r="22" spans="1:8" ht="15">
      <c r="A22" s="568" t="s">
        <v>15</v>
      </c>
      <c r="B22" s="568"/>
      <c r="C22" s="568"/>
      <c r="D22" s="568"/>
      <c r="E22" s="568"/>
      <c r="F22" s="568"/>
      <c r="G22" s="568"/>
      <c r="H22" s="568"/>
    </row>
    <row r="23" spans="1:8" ht="15">
      <c r="A23" s="569" t="s">
        <v>137</v>
      </c>
      <c r="B23" s="569"/>
      <c r="C23" s="569"/>
      <c r="D23" s="569"/>
      <c r="E23" s="569"/>
      <c r="F23" s="569"/>
      <c r="G23" s="569"/>
      <c r="H23" s="569"/>
    </row>
    <row r="24" spans="1:8" ht="15.75" thickBot="1">
      <c r="A24" s="210"/>
      <c r="B24" s="210"/>
      <c r="C24" s="210"/>
      <c r="D24" s="210"/>
      <c r="E24" s="210"/>
      <c r="F24" s="210"/>
      <c r="G24" s="210"/>
      <c r="H24" s="210" t="s">
        <v>2</v>
      </c>
    </row>
    <row r="25" spans="1:8" ht="15.75" thickBot="1">
      <c r="A25" s="236" t="s">
        <v>138</v>
      </c>
      <c r="B25" s="237"/>
      <c r="C25" s="237"/>
      <c r="D25" s="237"/>
      <c r="E25" s="237"/>
      <c r="F25" s="237"/>
      <c r="G25" s="238"/>
      <c r="H25" s="211">
        <f>G37+G36</f>
        <v>10344915</v>
      </c>
    </row>
    <row r="26" spans="1:8" ht="15">
      <c r="A26" s="566"/>
      <c r="B26" s="567"/>
      <c r="C26" s="567"/>
      <c r="D26" s="567"/>
      <c r="E26" s="567"/>
      <c r="F26" s="567"/>
      <c r="G26" s="567"/>
      <c r="H26" s="239"/>
    </row>
    <row r="27" spans="1:8" ht="15">
      <c r="A27" s="560" t="s">
        <v>128</v>
      </c>
      <c r="B27" s="561"/>
      <c r="C27" s="298">
        <v>97</v>
      </c>
      <c r="D27" s="562">
        <v>70</v>
      </c>
      <c r="E27" s="562"/>
      <c r="F27" s="217">
        <v>246</v>
      </c>
      <c r="G27" s="218">
        <f>ROUND(C27*D27*F27,2)</f>
        <v>1670340</v>
      </c>
      <c r="H27" s="219"/>
    </row>
    <row r="28" spans="1:8" ht="15">
      <c r="A28" s="560" t="s">
        <v>129</v>
      </c>
      <c r="B28" s="561"/>
      <c r="C28" s="298">
        <v>435</v>
      </c>
      <c r="D28" s="562">
        <v>75</v>
      </c>
      <c r="E28" s="562"/>
      <c r="F28" s="217">
        <v>246</v>
      </c>
      <c r="G28" s="218">
        <f>C28*D28*F28</f>
        <v>8025750</v>
      </c>
      <c r="H28" s="219"/>
    </row>
    <row r="29" spans="1:8" ht="14.25" customHeight="1" hidden="1">
      <c r="A29" s="560" t="s">
        <v>129</v>
      </c>
      <c r="B29" s="561"/>
      <c r="C29" s="298"/>
      <c r="D29" s="562">
        <v>75</v>
      </c>
      <c r="E29" s="562"/>
      <c r="F29" s="217"/>
      <c r="G29" s="300">
        <f>C29*D29*F29</f>
        <v>0</v>
      </c>
      <c r="H29" s="219"/>
    </row>
    <row r="30" spans="1:8" ht="15">
      <c r="A30" s="545" t="s">
        <v>130</v>
      </c>
      <c r="B30" s="546"/>
      <c r="C30" s="298">
        <v>1</v>
      </c>
      <c r="D30" s="562">
        <v>0</v>
      </c>
      <c r="E30" s="562"/>
      <c r="F30" s="217">
        <v>246</v>
      </c>
      <c r="G30" s="218">
        <f>C30*D30*F30</f>
        <v>0</v>
      </c>
      <c r="H30" s="219"/>
    </row>
    <row r="31" spans="1:8" ht="15">
      <c r="A31" s="545" t="s">
        <v>131</v>
      </c>
      <c r="B31" s="546"/>
      <c r="C31" s="298">
        <v>9</v>
      </c>
      <c r="D31" s="559">
        <v>0</v>
      </c>
      <c r="E31" s="559"/>
      <c r="F31" s="220">
        <v>246</v>
      </c>
      <c r="G31" s="218">
        <f>ROUND(C31*D31*F31,2)</f>
        <v>0</v>
      </c>
      <c r="H31" s="219"/>
    </row>
    <row r="32" spans="1:8" ht="15">
      <c r="A32" s="545" t="s">
        <v>132</v>
      </c>
      <c r="B32" s="546"/>
      <c r="C32" s="298">
        <v>5</v>
      </c>
      <c r="D32" s="559">
        <v>35</v>
      </c>
      <c r="E32" s="559"/>
      <c r="F32" s="220">
        <v>246</v>
      </c>
      <c r="G32" s="218">
        <f>ROUND(C32*D32*F32,2)</f>
        <v>43050</v>
      </c>
      <c r="H32" s="219"/>
    </row>
    <row r="33" spans="1:8" ht="15">
      <c r="A33" s="545" t="s">
        <v>133</v>
      </c>
      <c r="B33" s="546"/>
      <c r="C33" s="298">
        <v>13</v>
      </c>
      <c r="D33" s="547">
        <v>37.5</v>
      </c>
      <c r="E33" s="547"/>
      <c r="F33" s="220">
        <v>246</v>
      </c>
      <c r="G33" s="218">
        <f>ROUND(C33*D33*F33,2)</f>
        <v>119925</v>
      </c>
      <c r="H33" s="219"/>
    </row>
    <row r="34" spans="1:8" ht="15">
      <c r="A34" s="545" t="s">
        <v>134</v>
      </c>
      <c r="B34" s="546"/>
      <c r="C34" s="298">
        <v>5</v>
      </c>
      <c r="D34" s="547">
        <v>35</v>
      </c>
      <c r="E34" s="547"/>
      <c r="F34" s="220">
        <v>246</v>
      </c>
      <c r="G34" s="218">
        <f>ROUND(C34*D34*F34,2)</f>
        <v>43050</v>
      </c>
      <c r="H34" s="219"/>
    </row>
    <row r="35" spans="1:8" ht="15.75" thickBot="1">
      <c r="A35" s="549" t="s">
        <v>135</v>
      </c>
      <c r="B35" s="550"/>
      <c r="C35" s="299">
        <v>48</v>
      </c>
      <c r="D35" s="551">
        <v>37.5</v>
      </c>
      <c r="E35" s="551"/>
      <c r="F35" s="240">
        <v>246</v>
      </c>
      <c r="G35" s="241">
        <f>ROUND(C35*D35*F35,2)</f>
        <v>442800</v>
      </c>
      <c r="H35" s="219"/>
    </row>
    <row r="36" spans="1:8" ht="15.75" thickBot="1">
      <c r="A36" s="552" t="s">
        <v>139</v>
      </c>
      <c r="B36" s="553"/>
      <c r="C36" s="554"/>
      <c r="D36" s="555"/>
      <c r="E36" s="555"/>
      <c r="F36" s="556"/>
      <c r="G36" s="242">
        <f>SUM(G27:G35)</f>
        <v>10344915</v>
      </c>
      <c r="H36" s="243"/>
    </row>
    <row r="37" spans="1:8" ht="15.75" thickBot="1">
      <c r="A37" s="557" t="s">
        <v>140</v>
      </c>
      <c r="B37" s="558"/>
      <c r="C37" s="554"/>
      <c r="D37" s="555"/>
      <c r="E37" s="555"/>
      <c r="F37" s="555"/>
      <c r="G37" s="244"/>
      <c r="H37" s="245"/>
    </row>
    <row r="38" spans="1:8" ht="15">
      <c r="A38" s="246"/>
      <c r="B38" s="246"/>
      <c r="C38" s="246"/>
      <c r="D38" s="247"/>
      <c r="E38" s="247"/>
      <c r="F38" s="247"/>
      <c r="G38" s="248"/>
      <c r="H38" s="249"/>
    </row>
    <row r="40" spans="1:8" ht="15">
      <c r="A40" s="484" t="s">
        <v>141</v>
      </c>
      <c r="B40" s="484"/>
      <c r="C40" s="250" t="s">
        <v>4</v>
      </c>
      <c r="D40" s="484" t="s">
        <v>5</v>
      </c>
      <c r="E40" s="484"/>
      <c r="F40" s="250"/>
      <c r="G40" s="250"/>
      <c r="H40" s="250"/>
    </row>
    <row r="41" spans="1:8" ht="15">
      <c r="A41" s="251"/>
      <c r="B41" s="251"/>
      <c r="C41" s="251"/>
      <c r="D41" s="548" t="s">
        <v>6</v>
      </c>
      <c r="E41" s="548"/>
      <c r="F41" s="251"/>
      <c r="G41" s="251"/>
      <c r="H41" s="251"/>
    </row>
    <row r="42" spans="1:8" ht="15">
      <c r="A42" s="251"/>
      <c r="B42" s="251"/>
      <c r="C42" s="251"/>
      <c r="D42" s="251"/>
      <c r="E42" s="251"/>
      <c r="F42" s="251"/>
      <c r="G42" s="251"/>
      <c r="H42" s="251"/>
    </row>
    <row r="43" spans="1:8" ht="15">
      <c r="A43" s="484" t="s">
        <v>34</v>
      </c>
      <c r="B43" s="484"/>
      <c r="C43" s="250" t="s">
        <v>4</v>
      </c>
      <c r="D43" s="484" t="s">
        <v>8</v>
      </c>
      <c r="E43" s="484"/>
      <c r="F43" s="250"/>
      <c r="G43" s="250"/>
      <c r="H43" s="250"/>
    </row>
    <row r="44" spans="4:5" ht="15">
      <c r="D44" s="548" t="s">
        <v>6</v>
      </c>
      <c r="E44" s="548"/>
    </row>
  </sheetData>
  <sheetProtection/>
  <mergeCells count="61">
    <mergeCell ref="A8:B8"/>
    <mergeCell ref="D8:E8"/>
    <mergeCell ref="A7:F7"/>
    <mergeCell ref="A1:H1"/>
    <mergeCell ref="A2:H2"/>
    <mergeCell ref="A3:H3"/>
    <mergeCell ref="A4:H4"/>
    <mergeCell ref="A6:G6"/>
    <mergeCell ref="A9:B9"/>
    <mergeCell ref="D9:E9"/>
    <mergeCell ref="A10:B10"/>
    <mergeCell ref="D10:E10"/>
    <mergeCell ref="A12:B12"/>
    <mergeCell ref="D12:E12"/>
    <mergeCell ref="A11:B11"/>
    <mergeCell ref="D11:E11"/>
    <mergeCell ref="A13:B13"/>
    <mergeCell ref="D13:E13"/>
    <mergeCell ref="A15:B15"/>
    <mergeCell ref="D15:E15"/>
    <mergeCell ref="A14:B14"/>
    <mergeCell ref="D14:E14"/>
    <mergeCell ref="A16:B16"/>
    <mergeCell ref="D16:E16"/>
    <mergeCell ref="A18:B18"/>
    <mergeCell ref="D18:E18"/>
    <mergeCell ref="A17:B17"/>
    <mergeCell ref="D17:E17"/>
    <mergeCell ref="A19:B19"/>
    <mergeCell ref="A21:H21"/>
    <mergeCell ref="A26:G26"/>
    <mergeCell ref="A27:B27"/>
    <mergeCell ref="D27:E27"/>
    <mergeCell ref="A22:H22"/>
    <mergeCell ref="A23:H23"/>
    <mergeCell ref="A29:B29"/>
    <mergeCell ref="D29:E29"/>
    <mergeCell ref="A30:B30"/>
    <mergeCell ref="D30:E30"/>
    <mergeCell ref="A28:B28"/>
    <mergeCell ref="D28:E28"/>
    <mergeCell ref="C37:F37"/>
    <mergeCell ref="A40:B40"/>
    <mergeCell ref="D40:E40"/>
    <mergeCell ref="D41:E41"/>
    <mergeCell ref="A31:B31"/>
    <mergeCell ref="D31:E31"/>
    <mergeCell ref="A32:B32"/>
    <mergeCell ref="D32:E32"/>
    <mergeCell ref="A33:B33"/>
    <mergeCell ref="D33:E33"/>
    <mergeCell ref="A43:B43"/>
    <mergeCell ref="D43:E43"/>
    <mergeCell ref="A34:B34"/>
    <mergeCell ref="D34:E34"/>
    <mergeCell ref="D44:E44"/>
    <mergeCell ref="A35:B35"/>
    <mergeCell ref="D35:E35"/>
    <mergeCell ref="A36:B36"/>
    <mergeCell ref="C36:F36"/>
    <mergeCell ref="A37:B37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A4" sqref="A4:H4"/>
    </sheetView>
  </sheetViews>
  <sheetFormatPr defaultColWidth="9.140625" defaultRowHeight="15"/>
  <cols>
    <col min="1" max="1" width="17.8515625" style="22" customWidth="1"/>
    <col min="2" max="2" width="21.57421875" style="22" customWidth="1"/>
    <col min="3" max="3" width="11.28125" style="22" customWidth="1"/>
    <col min="4" max="4" width="10.57421875" style="22" customWidth="1"/>
    <col min="5" max="5" width="8.8515625" style="22" customWidth="1"/>
    <col min="6" max="6" width="11.7109375" style="22" customWidth="1"/>
    <col min="7" max="7" width="11.57421875" style="22" customWidth="1"/>
    <col min="8" max="8" width="15.421875" style="22" customWidth="1"/>
  </cols>
  <sheetData>
    <row r="1" spans="1:8" ht="36" customHeight="1">
      <c r="A1" s="591" t="s">
        <v>200</v>
      </c>
      <c r="B1" s="591"/>
      <c r="C1" s="591"/>
      <c r="D1" s="591"/>
      <c r="E1" s="591"/>
      <c r="F1" s="591"/>
      <c r="G1" s="591"/>
      <c r="H1" s="591"/>
    </row>
    <row r="2" spans="1:8" ht="15">
      <c r="A2" s="565"/>
      <c r="B2" s="565"/>
      <c r="C2" s="565"/>
      <c r="D2" s="565"/>
      <c r="E2" s="565"/>
      <c r="F2" s="565"/>
      <c r="G2" s="565"/>
      <c r="H2" s="565"/>
    </row>
    <row r="3" spans="1:8" ht="15">
      <c r="A3" s="568"/>
      <c r="B3" s="568"/>
      <c r="C3" s="568"/>
      <c r="D3" s="568"/>
      <c r="E3" s="568"/>
      <c r="F3" s="568"/>
      <c r="G3" s="568"/>
      <c r="H3" s="568"/>
    </row>
    <row r="4" spans="1:8" ht="15">
      <c r="A4" s="569"/>
      <c r="B4" s="569"/>
      <c r="C4" s="569"/>
      <c r="D4" s="569"/>
      <c r="E4" s="569"/>
      <c r="F4" s="569"/>
      <c r="G4" s="569"/>
      <c r="H4" s="569"/>
    </row>
    <row r="5" spans="1:8" ht="15.75" thickBot="1">
      <c r="A5" s="210"/>
      <c r="B5" s="210"/>
      <c r="C5" s="210"/>
      <c r="D5" s="210"/>
      <c r="E5" s="210"/>
      <c r="F5" s="210"/>
      <c r="G5" s="210"/>
      <c r="H5" s="210"/>
    </row>
    <row r="6" spans="1:8" ht="15.75" thickBot="1">
      <c r="A6" s="584" t="s">
        <v>121</v>
      </c>
      <c r="B6" s="585"/>
      <c r="C6" s="585"/>
      <c r="D6" s="585"/>
      <c r="E6" s="585"/>
      <c r="F6" s="585"/>
      <c r="G6" s="585"/>
      <c r="H6" s="211">
        <f>C8</f>
        <v>783633</v>
      </c>
    </row>
    <row r="7" spans="1:8" ht="15">
      <c r="A7" s="582"/>
      <c r="B7" s="583"/>
      <c r="C7" s="583"/>
      <c r="D7" s="583"/>
      <c r="E7" s="583"/>
      <c r="F7" s="583"/>
      <c r="G7" s="212"/>
      <c r="H7" s="213"/>
    </row>
    <row r="8" spans="1:8" ht="15.75" thickBot="1">
      <c r="A8" s="592" t="s">
        <v>142</v>
      </c>
      <c r="B8" s="593"/>
      <c r="C8" s="594">
        <v>783633</v>
      </c>
      <c r="D8" s="595"/>
      <c r="E8" s="595"/>
      <c r="F8" s="595"/>
      <c r="G8" s="596"/>
      <c r="H8" s="252"/>
    </row>
    <row r="9" spans="1:8" ht="15">
      <c r="A9" s="230"/>
      <c r="B9" s="230"/>
      <c r="C9" s="231"/>
      <c r="D9" s="232"/>
      <c r="E9" s="232"/>
      <c r="F9" s="233"/>
      <c r="G9" s="234"/>
      <c r="H9" s="235"/>
    </row>
    <row r="10" spans="1:8" ht="15">
      <c r="A10" s="565" t="s">
        <v>14</v>
      </c>
      <c r="B10" s="565"/>
      <c r="C10" s="565"/>
      <c r="D10" s="565"/>
      <c r="E10" s="565"/>
      <c r="F10" s="565"/>
      <c r="G10" s="565"/>
      <c r="H10" s="565"/>
    </row>
    <row r="11" spans="1:8" ht="15">
      <c r="A11" s="568" t="s">
        <v>15</v>
      </c>
      <c r="B11" s="568"/>
      <c r="C11" s="568"/>
      <c r="D11" s="568"/>
      <c r="E11" s="568"/>
      <c r="F11" s="568"/>
      <c r="G11" s="568"/>
      <c r="H11" s="568"/>
    </row>
    <row r="12" spans="1:8" ht="15">
      <c r="A12" s="569" t="s">
        <v>137</v>
      </c>
      <c r="B12" s="569"/>
      <c r="C12" s="569"/>
      <c r="D12" s="569"/>
      <c r="E12" s="569"/>
      <c r="F12" s="569"/>
      <c r="G12" s="569"/>
      <c r="H12" s="569"/>
    </row>
    <row r="13" spans="1:8" ht="15.75" thickBot="1">
      <c r="A13" s="210"/>
      <c r="B13" s="210"/>
      <c r="C13" s="210"/>
      <c r="D13" s="210"/>
      <c r="E13" s="210"/>
      <c r="F13" s="210"/>
      <c r="G13" s="210"/>
      <c r="H13" s="210" t="s">
        <v>2</v>
      </c>
    </row>
    <row r="14" spans="1:8" ht="15.75" thickBot="1">
      <c r="A14" s="236" t="s">
        <v>138</v>
      </c>
      <c r="B14" s="237"/>
      <c r="C14" s="237"/>
      <c r="D14" s="237"/>
      <c r="E14" s="237"/>
      <c r="F14" s="237"/>
      <c r="G14" s="238"/>
      <c r="H14" s="211">
        <f>C16</f>
        <v>783633</v>
      </c>
    </row>
    <row r="15" spans="1:8" ht="15">
      <c r="A15" s="566"/>
      <c r="B15" s="567"/>
      <c r="C15" s="567"/>
      <c r="D15" s="567"/>
      <c r="E15" s="567"/>
      <c r="F15" s="567"/>
      <c r="G15" s="567"/>
      <c r="H15" s="239"/>
    </row>
    <row r="16" spans="1:8" ht="15.75" thickBot="1">
      <c r="A16" s="586" t="s">
        <v>143</v>
      </c>
      <c r="B16" s="587"/>
      <c r="C16" s="588">
        <v>783633</v>
      </c>
      <c r="D16" s="589"/>
      <c r="E16" s="589"/>
      <c r="F16" s="589"/>
      <c r="G16" s="590"/>
      <c r="H16" s="224"/>
    </row>
    <row r="17" spans="1:8" ht="15">
      <c r="A17" s="246"/>
      <c r="B17" s="246"/>
      <c r="C17" s="246"/>
      <c r="D17" s="247"/>
      <c r="E17" s="247"/>
      <c r="F17" s="247"/>
      <c r="G17" s="248"/>
      <c r="H17" s="249"/>
    </row>
    <row r="19" spans="1:8" ht="15">
      <c r="A19" s="484" t="s">
        <v>141</v>
      </c>
      <c r="B19" s="484"/>
      <c r="C19" s="250" t="s">
        <v>4</v>
      </c>
      <c r="D19" s="484" t="s">
        <v>5</v>
      </c>
      <c r="E19" s="484"/>
      <c r="F19" s="250"/>
      <c r="G19" s="250"/>
      <c r="H19" s="250"/>
    </row>
    <row r="20" spans="1:8" ht="15">
      <c r="A20" s="251"/>
      <c r="B20" s="251"/>
      <c r="C20" s="251"/>
      <c r="D20" s="548" t="s">
        <v>6</v>
      </c>
      <c r="E20" s="548"/>
      <c r="F20" s="251"/>
      <c r="G20" s="251"/>
      <c r="H20" s="251"/>
    </row>
    <row r="21" spans="1:8" ht="15">
      <c r="A21" s="251"/>
      <c r="B21" s="251"/>
      <c r="C21" s="251"/>
      <c r="D21" s="251"/>
      <c r="E21" s="251"/>
      <c r="F21" s="251"/>
      <c r="G21" s="251"/>
      <c r="H21" s="251"/>
    </row>
    <row r="22" spans="1:8" ht="15">
      <c r="A22" s="484" t="s">
        <v>34</v>
      </c>
      <c r="B22" s="484"/>
      <c r="C22" s="250" t="s">
        <v>4</v>
      </c>
      <c r="D22" s="484" t="s">
        <v>8</v>
      </c>
      <c r="E22" s="484"/>
      <c r="F22" s="250"/>
      <c r="G22" s="250"/>
      <c r="H22" s="250"/>
    </row>
    <row r="23" spans="4:5" ht="15">
      <c r="D23" s="548" t="s">
        <v>6</v>
      </c>
      <c r="E23" s="548"/>
    </row>
  </sheetData>
  <sheetProtection/>
  <mergeCells count="20">
    <mergeCell ref="A15:G15"/>
    <mergeCell ref="A1:H1"/>
    <mergeCell ref="A2:H2"/>
    <mergeCell ref="A3:H3"/>
    <mergeCell ref="A4:H4"/>
    <mergeCell ref="A6:G6"/>
    <mergeCell ref="A7:F7"/>
    <mergeCell ref="A8:B8"/>
    <mergeCell ref="C8:G8"/>
    <mergeCell ref="A10:H10"/>
    <mergeCell ref="A11:H11"/>
    <mergeCell ref="A12:H12"/>
    <mergeCell ref="D23:E23"/>
    <mergeCell ref="A16:B16"/>
    <mergeCell ref="C16:G16"/>
    <mergeCell ref="A19:B19"/>
    <mergeCell ref="D19:E19"/>
    <mergeCell ref="D20:E20"/>
    <mergeCell ref="A22:B22"/>
    <mergeCell ref="D22:E2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SheetLayoutView="100" zoomScalePageLayoutView="0" workbookViewId="0" topLeftCell="A1">
      <selection activeCell="Q32" sqref="Q32"/>
    </sheetView>
  </sheetViews>
  <sheetFormatPr defaultColWidth="9.140625" defaultRowHeight="15"/>
  <cols>
    <col min="1" max="1" width="3.421875" style="0" customWidth="1"/>
    <col min="3" max="3" width="14.7109375" style="0" customWidth="1"/>
    <col min="4" max="4" width="12.00390625" style="0" customWidth="1"/>
    <col min="5" max="5" width="0.5625" style="0" customWidth="1"/>
    <col min="6" max="6" width="9.140625" style="0" hidden="1" customWidth="1"/>
    <col min="8" max="8" width="3.28125" style="0" customWidth="1"/>
    <col min="11" max="11" width="2.57421875" style="0" customWidth="1"/>
    <col min="12" max="12" width="1.421875" style="0" customWidth="1"/>
    <col min="13" max="13" width="13.57421875" style="0" customWidth="1"/>
    <col min="14" max="14" width="10.140625" style="0" customWidth="1"/>
  </cols>
  <sheetData>
    <row r="1" spans="1:14" ht="15">
      <c r="A1" s="606" t="s">
        <v>200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</row>
    <row r="2" spans="1:14" ht="15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</row>
    <row r="3" spans="1:14" ht="1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</row>
    <row r="4" spans="1:14" ht="15">
      <c r="A4" s="597"/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</row>
    <row r="5" spans="1:14" ht="15">
      <c r="A5" s="597"/>
      <c r="B5" s="597"/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97"/>
      <c r="N5" s="597"/>
    </row>
    <row r="6" spans="1:14" ht="15.75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 t="s">
        <v>2</v>
      </c>
    </row>
    <row r="7" spans="1:14" ht="15">
      <c r="A7" s="607" t="s">
        <v>144</v>
      </c>
      <c r="B7" s="607"/>
      <c r="C7" s="607"/>
      <c r="D7" s="607"/>
      <c r="E7" s="607"/>
      <c r="F7" s="607"/>
      <c r="G7" s="607"/>
      <c r="H7" s="607"/>
      <c r="I7" s="607"/>
      <c r="J7" s="607"/>
      <c r="K7" s="607"/>
      <c r="L7" s="607"/>
      <c r="M7" s="608"/>
      <c r="N7" s="253">
        <f>M8</f>
        <v>337500</v>
      </c>
    </row>
    <row r="8" spans="1:14" ht="15">
      <c r="A8" s="254" t="s">
        <v>145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6">
        <v>337500</v>
      </c>
      <c r="N8" s="257"/>
    </row>
    <row r="9" spans="1:14" ht="15.75" thickBot="1">
      <c r="A9" s="258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60"/>
      <c r="N9" s="261"/>
    </row>
    <row r="10" spans="1:14" ht="15">
      <c r="A10" s="262"/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0"/>
      <c r="N10" s="264"/>
    </row>
    <row r="12" spans="1:14" ht="15">
      <c r="A12" s="605" t="s">
        <v>101</v>
      </c>
      <c r="B12" s="605"/>
      <c r="C12" s="605"/>
      <c r="D12" s="605"/>
      <c r="E12" s="605"/>
      <c r="F12" s="605"/>
      <c r="G12" s="605"/>
      <c r="H12" s="605"/>
      <c r="I12" s="605"/>
      <c r="J12" s="605"/>
      <c r="K12" s="605"/>
      <c r="L12" s="605"/>
      <c r="M12" s="605"/>
      <c r="N12" s="605"/>
    </row>
    <row r="13" spans="1:14" ht="15">
      <c r="A13" s="597" t="s">
        <v>102</v>
      </c>
      <c r="B13" s="597"/>
      <c r="C13" s="597"/>
      <c r="D13" s="597"/>
      <c r="E13" s="597"/>
      <c r="F13" s="597"/>
      <c r="G13" s="597"/>
      <c r="H13" s="597"/>
      <c r="I13" s="597"/>
      <c r="J13" s="597"/>
      <c r="K13" s="597"/>
      <c r="L13" s="597"/>
      <c r="M13" s="597"/>
      <c r="N13" s="597"/>
    </row>
    <row r="14" spans="1:14" ht="15">
      <c r="A14" s="597" t="s">
        <v>95</v>
      </c>
      <c r="B14" s="597"/>
      <c r="C14" s="597"/>
      <c r="D14" s="597"/>
      <c r="E14" s="597"/>
      <c r="F14" s="597"/>
      <c r="G14" s="597"/>
      <c r="H14" s="597"/>
      <c r="I14" s="597"/>
      <c r="J14" s="597"/>
      <c r="K14" s="597"/>
      <c r="L14" s="597"/>
      <c r="M14" s="597"/>
      <c r="N14" s="597"/>
    </row>
    <row r="15" spans="1:14" ht="15.75" thickBo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 t="s">
        <v>2</v>
      </c>
    </row>
    <row r="16" spans="1:14" ht="15.75" thickBot="1">
      <c r="A16" s="477" t="s">
        <v>146</v>
      </c>
      <c r="B16" s="477"/>
      <c r="C16" s="477"/>
      <c r="D16" s="477"/>
      <c r="E16" s="477"/>
      <c r="F16" s="477"/>
      <c r="G16" s="477"/>
      <c r="H16" s="477"/>
      <c r="I16" s="477"/>
      <c r="J16" s="477"/>
      <c r="K16" s="477"/>
      <c r="L16" s="477"/>
      <c r="M16" s="598"/>
      <c r="N16" s="253">
        <f>M18+M19+M20+M21+M22+M23+M24+M26</f>
        <v>337500.00045000005</v>
      </c>
    </row>
    <row r="17" spans="1:14" ht="15">
      <c r="A17" s="599"/>
      <c r="B17" s="600"/>
      <c r="C17" s="600"/>
      <c r="D17" s="600"/>
      <c r="E17" s="600"/>
      <c r="F17" s="600"/>
      <c r="G17" s="600"/>
      <c r="H17" s="600"/>
      <c r="I17" s="600"/>
      <c r="J17" s="600"/>
      <c r="K17" s="600"/>
      <c r="L17" s="600"/>
      <c r="M17" s="601"/>
      <c r="N17" s="265"/>
    </row>
    <row r="18" spans="1:14" ht="15">
      <c r="A18" s="17"/>
      <c r="B18" s="255" t="s">
        <v>147</v>
      </c>
      <c r="C18" s="255"/>
      <c r="D18" s="255" t="s">
        <v>193</v>
      </c>
      <c r="E18" s="255"/>
      <c r="F18" s="255"/>
      <c r="G18" s="255" t="s">
        <v>69</v>
      </c>
      <c r="H18" s="255"/>
      <c r="I18" s="255">
        <v>6.5</v>
      </c>
      <c r="J18" s="255" t="s">
        <v>2</v>
      </c>
      <c r="K18" s="255" t="s">
        <v>71</v>
      </c>
      <c r="L18" s="255"/>
      <c r="M18" s="266">
        <f>2883.68*I18</f>
        <v>18743.92</v>
      </c>
      <c r="N18" s="267"/>
    </row>
    <row r="19" spans="1:14" ht="15">
      <c r="A19" s="268"/>
      <c r="B19" s="269"/>
      <c r="C19" s="269"/>
      <c r="D19" s="269" t="s">
        <v>194</v>
      </c>
      <c r="E19" s="269"/>
      <c r="F19" s="269"/>
      <c r="G19" s="269" t="s">
        <v>69</v>
      </c>
      <c r="H19" s="269"/>
      <c r="I19" s="269"/>
      <c r="J19" s="269" t="s">
        <v>2</v>
      </c>
      <c r="K19" s="269" t="s">
        <v>71</v>
      </c>
      <c r="L19" s="269"/>
      <c r="M19" s="270"/>
      <c r="N19" s="267"/>
    </row>
    <row r="20" spans="1:14" ht="15">
      <c r="A20" s="17"/>
      <c r="B20" s="255" t="s">
        <v>148</v>
      </c>
      <c r="C20" s="255"/>
      <c r="D20" s="255" t="s">
        <v>195</v>
      </c>
      <c r="E20" s="255"/>
      <c r="F20" s="255"/>
      <c r="G20" s="255" t="s">
        <v>69</v>
      </c>
      <c r="H20" s="255"/>
      <c r="I20" s="330">
        <v>1906.96</v>
      </c>
      <c r="J20" s="255" t="s">
        <v>2</v>
      </c>
      <c r="K20" s="255" t="s">
        <v>71</v>
      </c>
      <c r="L20" s="255"/>
      <c r="M20" s="270">
        <f>146.43*I20</f>
        <v>279236.15280000004</v>
      </c>
      <c r="N20" s="267"/>
    </row>
    <row r="21" spans="1:14" ht="15">
      <c r="A21" s="17"/>
      <c r="B21" s="255"/>
      <c r="C21" s="255"/>
      <c r="D21" s="255" t="s">
        <v>196</v>
      </c>
      <c r="E21" s="255"/>
      <c r="F21" s="255"/>
      <c r="G21" s="255" t="s">
        <v>69</v>
      </c>
      <c r="H21" s="255"/>
      <c r="I21" s="255"/>
      <c r="J21" s="255" t="s">
        <v>2</v>
      </c>
      <c r="K21" s="255" t="s">
        <v>71</v>
      </c>
      <c r="L21" s="255"/>
      <c r="M21" s="270"/>
      <c r="N21" s="267"/>
    </row>
    <row r="22" spans="1:14" ht="15">
      <c r="A22" s="18"/>
      <c r="B22" s="271" t="s">
        <v>149</v>
      </c>
      <c r="C22" s="271"/>
      <c r="D22" s="271" t="s">
        <v>197</v>
      </c>
      <c r="E22" s="271"/>
      <c r="F22" s="271"/>
      <c r="G22" s="271" t="s">
        <v>69</v>
      </c>
      <c r="H22" s="271"/>
      <c r="I22" s="271">
        <v>24.17</v>
      </c>
      <c r="J22" s="271" t="s">
        <v>2</v>
      </c>
      <c r="K22" s="271" t="s">
        <v>71</v>
      </c>
      <c r="L22" s="271"/>
      <c r="M22" s="270">
        <f>992.39*I22</f>
        <v>23986.066300000002</v>
      </c>
      <c r="N22" s="267"/>
    </row>
    <row r="23" spans="1:14" ht="15">
      <c r="A23" s="17"/>
      <c r="B23" s="255"/>
      <c r="C23" s="255"/>
      <c r="D23" s="255" t="s">
        <v>198</v>
      </c>
      <c r="E23" s="255"/>
      <c r="F23" s="255"/>
      <c r="G23" s="255" t="s">
        <v>69</v>
      </c>
      <c r="H23" s="255"/>
      <c r="I23" s="255"/>
      <c r="J23" s="255" t="s">
        <v>2</v>
      </c>
      <c r="K23" s="255" t="s">
        <v>71</v>
      </c>
      <c r="L23" s="255"/>
      <c r="M23" s="270"/>
      <c r="N23" s="267"/>
    </row>
    <row r="24" spans="1:14" ht="15">
      <c r="A24" s="272"/>
      <c r="B24" s="273" t="s">
        <v>150</v>
      </c>
      <c r="C24" s="273"/>
      <c r="D24" s="271" t="s">
        <v>199</v>
      </c>
      <c r="E24" s="273"/>
      <c r="F24" s="273"/>
      <c r="G24" s="273" t="s">
        <v>69</v>
      </c>
      <c r="H24" s="273"/>
      <c r="I24" s="271">
        <v>15.65</v>
      </c>
      <c r="J24" s="273" t="s">
        <v>2</v>
      </c>
      <c r="K24" s="271" t="s">
        <v>71</v>
      </c>
      <c r="L24" s="273"/>
      <c r="M24" s="270">
        <f>992.579*I24</f>
        <v>15533.86135</v>
      </c>
      <c r="N24" s="274"/>
    </row>
    <row r="25" spans="1:14" ht="15" hidden="1">
      <c r="A25" s="602"/>
      <c r="B25" s="603"/>
      <c r="C25" s="603"/>
      <c r="D25" s="603"/>
      <c r="E25" s="603"/>
      <c r="F25" s="603"/>
      <c r="G25" s="603"/>
      <c r="H25" s="603"/>
      <c r="I25" s="603"/>
      <c r="J25" s="603"/>
      <c r="K25" s="603"/>
      <c r="L25" s="603"/>
      <c r="M25" s="604"/>
      <c r="N25" s="274"/>
    </row>
    <row r="26" spans="1:14" ht="15.75" thickBot="1">
      <c r="A26" s="275"/>
      <c r="B26" s="276"/>
      <c r="C26" s="276"/>
      <c r="D26" s="276" t="s">
        <v>151</v>
      </c>
      <c r="E26" s="276"/>
      <c r="F26" s="276"/>
      <c r="G26" s="276" t="s">
        <v>69</v>
      </c>
      <c r="H26" s="276"/>
      <c r="I26" s="276"/>
      <c r="J26" s="276" t="s">
        <v>2</v>
      </c>
      <c r="K26" s="276" t="s">
        <v>71</v>
      </c>
      <c r="L26" s="276"/>
      <c r="M26" s="277"/>
      <c r="N26" s="278"/>
    </row>
    <row r="27" spans="2:9" ht="15">
      <c r="B27" s="16" t="s">
        <v>141</v>
      </c>
      <c r="C27" s="16"/>
      <c r="D27" s="279" t="s">
        <v>4</v>
      </c>
      <c r="E27" s="20"/>
      <c r="F27" s="20"/>
      <c r="G27" s="280"/>
      <c r="H27" s="280"/>
      <c r="I27" t="s">
        <v>5</v>
      </c>
    </row>
    <row r="28" spans="2:9" ht="15">
      <c r="B28" s="281"/>
      <c r="C28" s="281"/>
      <c r="D28" s="281"/>
      <c r="E28" s="282"/>
      <c r="F28" s="282"/>
      <c r="G28" s="283"/>
      <c r="H28" s="283"/>
      <c r="I28" s="284" t="s">
        <v>6</v>
      </c>
    </row>
    <row r="29" spans="2:14" ht="15">
      <c r="B29" s="281"/>
      <c r="C29" s="281"/>
      <c r="D29" s="281"/>
      <c r="E29" s="281"/>
      <c r="F29" s="281"/>
      <c r="N29" s="285"/>
    </row>
    <row r="30" spans="2:9" ht="15">
      <c r="B30" s="16" t="s">
        <v>34</v>
      </c>
      <c r="C30" s="16"/>
      <c r="D30" s="282" t="s">
        <v>4</v>
      </c>
      <c r="E30" s="16"/>
      <c r="F30" s="16"/>
      <c r="G30" s="286"/>
      <c r="H30" s="286"/>
      <c r="I30" t="s">
        <v>152</v>
      </c>
    </row>
    <row r="31" spans="2:9" ht="15">
      <c r="B31" s="287"/>
      <c r="C31" s="287"/>
      <c r="D31" s="287"/>
      <c r="E31" s="282"/>
      <c r="F31" s="282"/>
      <c r="I31" s="284" t="s">
        <v>6</v>
      </c>
    </row>
  </sheetData>
  <sheetProtection/>
  <mergeCells count="11">
    <mergeCell ref="A13:N13"/>
    <mergeCell ref="A14:N14"/>
    <mergeCell ref="A16:M16"/>
    <mergeCell ref="A17:M17"/>
    <mergeCell ref="A25:M25"/>
    <mergeCell ref="A12:N12"/>
    <mergeCell ref="A1:N2"/>
    <mergeCell ref="A3:N3"/>
    <mergeCell ref="A4:N4"/>
    <mergeCell ref="A5:N5"/>
    <mergeCell ref="A7:M7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3"/>
  <sheetViews>
    <sheetView view="pageBreakPreview" zoomScale="60" zoomScalePageLayoutView="0" workbookViewId="0" topLeftCell="A1">
      <selection activeCell="A1" sqref="A1:IV6"/>
    </sheetView>
  </sheetViews>
  <sheetFormatPr defaultColWidth="9.140625" defaultRowHeight="15"/>
  <cols>
    <col min="1" max="10" width="9.140625" style="308" customWidth="1"/>
    <col min="11" max="11" width="1.28515625" style="308" customWidth="1"/>
    <col min="12" max="12" width="9.140625" style="308" customWidth="1"/>
    <col min="13" max="13" width="2.421875" style="308" customWidth="1"/>
    <col min="14" max="14" width="12.00390625" style="308" customWidth="1"/>
  </cols>
  <sheetData>
    <row r="1" spans="1:14" ht="32.25" customHeight="1">
      <c r="A1" s="474" t="s">
        <v>202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</row>
    <row r="2" spans="1:14" ht="15.75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</row>
    <row r="3" spans="1:14" ht="15">
      <c r="A3" s="475" t="s">
        <v>0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</row>
    <row r="4" spans="1:14" ht="15">
      <c r="A4" s="476" t="s">
        <v>1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</row>
    <row r="5" spans="1:14" ht="15">
      <c r="A5" s="476" t="s">
        <v>159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</row>
    <row r="6" spans="1:14" ht="15.75" thickBot="1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 t="s">
        <v>2</v>
      </c>
    </row>
    <row r="7" spans="1:14" ht="15.75" thickBot="1">
      <c r="A7" s="477"/>
      <c r="B7" s="477"/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310">
        <f>M8+M9+L26</f>
        <v>76335.19</v>
      </c>
    </row>
    <row r="8" spans="1:14" ht="15">
      <c r="A8" s="2" t="s">
        <v>160</v>
      </c>
      <c r="B8" s="3"/>
      <c r="C8" s="4"/>
      <c r="D8" s="4"/>
      <c r="E8" s="4"/>
      <c r="F8" s="288"/>
      <c r="G8" s="288"/>
      <c r="H8" s="3"/>
      <c r="I8" s="288"/>
      <c r="J8" s="289"/>
      <c r="K8" s="289"/>
      <c r="L8" s="478">
        <v>1469</v>
      </c>
      <c r="M8" s="479"/>
      <c r="N8" s="290"/>
    </row>
    <row r="9" spans="1:14" ht="15">
      <c r="A9" s="9" t="s">
        <v>161</v>
      </c>
      <c r="B9" s="7"/>
      <c r="C9" s="325"/>
      <c r="D9" s="325"/>
      <c r="E9" s="325"/>
      <c r="F9" s="7"/>
      <c r="G9" s="7"/>
      <c r="H9" s="7"/>
      <c r="I9" s="7"/>
      <c r="J9" s="8"/>
      <c r="K9" s="322"/>
      <c r="L9" s="482">
        <v>2697.38</v>
      </c>
      <c r="M9" s="483"/>
      <c r="N9" s="291"/>
    </row>
    <row r="10" spans="1:14" ht="15">
      <c r="A10" s="9" t="s">
        <v>173</v>
      </c>
      <c r="B10" s="7"/>
      <c r="C10" s="325"/>
      <c r="D10" s="325"/>
      <c r="E10" s="325"/>
      <c r="F10" s="10"/>
      <c r="G10" s="10"/>
      <c r="H10" s="7"/>
      <c r="I10" s="10"/>
      <c r="J10" s="11"/>
      <c r="K10" s="12"/>
      <c r="L10" s="482">
        <v>4745.72</v>
      </c>
      <c r="M10" s="483"/>
      <c r="N10" s="291"/>
    </row>
    <row r="11" spans="1:14" ht="15">
      <c r="A11" s="9" t="s">
        <v>174</v>
      </c>
      <c r="B11" s="7"/>
      <c r="C11" s="325"/>
      <c r="D11" s="325"/>
      <c r="E11" s="325"/>
      <c r="F11" s="7"/>
      <c r="G11" s="7"/>
      <c r="H11" s="7"/>
      <c r="I11" s="7"/>
      <c r="J11" s="11"/>
      <c r="K11" s="12"/>
      <c r="L11" s="482">
        <v>3045.32</v>
      </c>
      <c r="M11" s="483"/>
      <c r="N11" s="291"/>
    </row>
    <row r="12" spans="1:14" ht="15">
      <c r="A12" s="9" t="s">
        <v>175</v>
      </c>
      <c r="B12" s="7"/>
      <c r="C12" s="325"/>
      <c r="D12" s="325"/>
      <c r="E12" s="325"/>
      <c r="F12" s="7"/>
      <c r="G12" s="7"/>
      <c r="H12" s="7"/>
      <c r="I12" s="1"/>
      <c r="J12" s="11"/>
      <c r="K12" s="12"/>
      <c r="L12" s="482">
        <v>2547.98</v>
      </c>
      <c r="M12" s="483"/>
      <c r="N12" s="291"/>
    </row>
    <row r="13" spans="1:14" ht="15">
      <c r="A13" s="293" t="s">
        <v>176</v>
      </c>
      <c r="B13" s="7"/>
      <c r="C13" s="325"/>
      <c r="D13" s="325"/>
      <c r="E13" s="325"/>
      <c r="F13" s="7"/>
      <c r="G13" s="7"/>
      <c r="H13" s="7"/>
      <c r="I13" s="7"/>
      <c r="J13" s="11"/>
      <c r="K13" s="12"/>
      <c r="L13" s="482">
        <v>3438</v>
      </c>
      <c r="M13" s="483"/>
      <c r="N13" s="291"/>
    </row>
    <row r="14" spans="1:14" ht="15">
      <c r="A14" s="293" t="s">
        <v>177</v>
      </c>
      <c r="B14" s="7"/>
      <c r="C14" s="325"/>
      <c r="D14" s="325"/>
      <c r="E14" s="325"/>
      <c r="F14" s="7"/>
      <c r="G14" s="7"/>
      <c r="H14" s="7"/>
      <c r="I14" s="7"/>
      <c r="J14" s="11"/>
      <c r="K14" s="12"/>
      <c r="L14" s="482">
        <v>3492</v>
      </c>
      <c r="M14" s="483"/>
      <c r="N14" s="291"/>
    </row>
    <row r="15" spans="1:14" ht="15">
      <c r="A15" s="293" t="s">
        <v>178</v>
      </c>
      <c r="B15" s="7"/>
      <c r="C15" s="325"/>
      <c r="D15" s="325"/>
      <c r="E15" s="325"/>
      <c r="F15" s="7"/>
      <c r="G15" s="7"/>
      <c r="H15" s="7"/>
      <c r="I15" s="7"/>
      <c r="J15" s="11"/>
      <c r="K15" s="12"/>
      <c r="L15" s="482">
        <v>1299</v>
      </c>
      <c r="M15" s="483"/>
      <c r="N15" s="291"/>
    </row>
    <row r="16" spans="1:14" ht="15">
      <c r="A16" s="293" t="s">
        <v>179</v>
      </c>
      <c r="B16" s="7"/>
      <c r="C16" s="325"/>
      <c r="D16" s="325"/>
      <c r="E16" s="325"/>
      <c r="F16" s="7"/>
      <c r="G16" s="7"/>
      <c r="H16" s="7"/>
      <c r="I16" s="7"/>
      <c r="J16" s="11"/>
      <c r="K16" s="12"/>
      <c r="L16" s="482">
        <v>1895.2</v>
      </c>
      <c r="M16" s="483"/>
      <c r="N16" s="291"/>
    </row>
    <row r="17" spans="1:14" ht="15">
      <c r="A17" s="9" t="s">
        <v>190</v>
      </c>
      <c r="B17" s="7"/>
      <c r="C17" s="325"/>
      <c r="D17" s="325"/>
      <c r="E17" s="325"/>
      <c r="F17" s="7"/>
      <c r="G17" s="7"/>
      <c r="H17" s="7"/>
      <c r="I17" s="7"/>
      <c r="J17" s="11"/>
      <c r="K17" s="12"/>
      <c r="L17" s="482">
        <v>10800</v>
      </c>
      <c r="M17" s="483"/>
      <c r="N17" s="291"/>
    </row>
    <row r="18" spans="1:14" ht="15">
      <c r="A18" s="5" t="s">
        <v>191</v>
      </c>
      <c r="B18" s="7"/>
      <c r="C18" s="325"/>
      <c r="D18" s="325"/>
      <c r="E18" s="325"/>
      <c r="F18" s="7"/>
      <c r="G18" s="7"/>
      <c r="H18" s="7"/>
      <c r="I18" s="7"/>
      <c r="J18" s="11"/>
      <c r="K18" s="12"/>
      <c r="L18" s="482">
        <v>3465</v>
      </c>
      <c r="M18" s="483"/>
      <c r="N18" s="291"/>
    </row>
    <row r="19" spans="1:14" ht="15">
      <c r="A19" s="9" t="s">
        <v>203</v>
      </c>
      <c r="B19" s="7"/>
      <c r="C19" s="325"/>
      <c r="D19" s="325"/>
      <c r="E19" s="325"/>
      <c r="F19" s="7"/>
      <c r="G19" s="7"/>
      <c r="H19" s="7"/>
      <c r="I19" s="7"/>
      <c r="J19" s="11"/>
      <c r="K19" s="12"/>
      <c r="L19" s="482">
        <v>10800</v>
      </c>
      <c r="M19" s="483"/>
      <c r="N19" s="291"/>
    </row>
    <row r="20" spans="1:14" ht="15">
      <c r="A20" s="9" t="s">
        <v>204</v>
      </c>
      <c r="B20" s="7"/>
      <c r="C20" s="325"/>
      <c r="D20" s="325"/>
      <c r="E20" s="325"/>
      <c r="F20" s="7"/>
      <c r="G20" s="7"/>
      <c r="H20" s="7"/>
      <c r="I20" s="7"/>
      <c r="J20" s="8"/>
      <c r="K20" s="12"/>
      <c r="L20" s="482">
        <v>10000</v>
      </c>
      <c r="M20" s="483"/>
      <c r="N20" s="291"/>
    </row>
    <row r="21" spans="1:14" ht="15">
      <c r="A21" s="9" t="s">
        <v>205</v>
      </c>
      <c r="B21" s="7"/>
      <c r="C21" s="325"/>
      <c r="D21" s="325"/>
      <c r="E21" s="325"/>
      <c r="F21" s="7"/>
      <c r="G21" s="7"/>
      <c r="H21" s="7"/>
      <c r="I21" s="7"/>
      <c r="J21" s="320"/>
      <c r="K21" s="12"/>
      <c r="L21" s="482">
        <v>10598.39</v>
      </c>
      <c r="M21" s="483"/>
      <c r="N21" s="291"/>
    </row>
    <row r="22" spans="1:14" ht="15" hidden="1">
      <c r="A22" s="5"/>
      <c r="B22" s="1"/>
      <c r="C22" s="296"/>
      <c r="D22" s="296"/>
      <c r="E22" s="296"/>
      <c r="F22" s="1"/>
      <c r="G22" s="1"/>
      <c r="H22" s="1"/>
      <c r="I22" s="1"/>
      <c r="J22" s="11"/>
      <c r="K22" s="12"/>
      <c r="L22" s="482"/>
      <c r="M22" s="483"/>
      <c r="N22" s="291"/>
    </row>
    <row r="23" spans="1:14" ht="15" hidden="1">
      <c r="A23" s="293"/>
      <c r="B23" s="1"/>
      <c r="C23" s="296"/>
      <c r="D23" s="296"/>
      <c r="E23" s="296"/>
      <c r="F23" s="1"/>
      <c r="G23" s="1"/>
      <c r="H23" s="1"/>
      <c r="I23" s="1"/>
      <c r="J23" s="11"/>
      <c r="K23" s="12"/>
      <c r="L23" s="482"/>
      <c r="M23" s="483"/>
      <c r="N23" s="291"/>
    </row>
    <row r="24" spans="1:14" ht="15" hidden="1">
      <c r="A24" s="293"/>
      <c r="B24" s="1"/>
      <c r="C24" s="296"/>
      <c r="D24" s="296"/>
      <c r="E24" s="296"/>
      <c r="F24" s="1"/>
      <c r="G24" s="1"/>
      <c r="H24" s="1"/>
      <c r="I24" s="1"/>
      <c r="J24" s="11"/>
      <c r="K24" s="12"/>
      <c r="L24" s="482"/>
      <c r="M24" s="483"/>
      <c r="N24" s="291"/>
    </row>
    <row r="25" spans="1:14" ht="15">
      <c r="A25" s="293" t="s">
        <v>180</v>
      </c>
      <c r="B25" s="1"/>
      <c r="C25" s="296"/>
      <c r="D25" s="296"/>
      <c r="E25" s="296"/>
      <c r="F25" s="1"/>
      <c r="G25" s="1"/>
      <c r="H25" s="1"/>
      <c r="I25" s="1"/>
      <c r="J25" s="11"/>
      <c r="K25" s="12"/>
      <c r="L25" s="482">
        <v>6042.2</v>
      </c>
      <c r="M25" s="483"/>
      <c r="N25" s="291"/>
    </row>
    <row r="26" spans="1:14" ht="15.75" thickBot="1">
      <c r="A26" s="13"/>
      <c r="B26" s="14"/>
      <c r="C26" s="326"/>
      <c r="D26" s="326"/>
      <c r="E26" s="326"/>
      <c r="F26" s="14"/>
      <c r="G26" s="14"/>
      <c r="H26" s="14"/>
      <c r="I26" s="14"/>
      <c r="J26" s="14"/>
      <c r="K26" s="14"/>
      <c r="L26" s="487">
        <f>L8+L9+L10+L11+L12+L13+L14+L15+L16+L25+L17+L18+L22+L19+L20+L21+L23+L24</f>
        <v>76335.19</v>
      </c>
      <c r="M26" s="488"/>
      <c r="N26" s="292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475" t="s">
        <v>163</v>
      </c>
      <c r="B28" s="475"/>
      <c r="C28" s="475"/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5"/>
    </row>
    <row r="29" spans="1:14" ht="15">
      <c r="A29" s="476" t="s">
        <v>164</v>
      </c>
      <c r="B29" s="476"/>
      <c r="C29" s="476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</row>
    <row r="30" spans="1:14" ht="15">
      <c r="A30" s="476" t="s">
        <v>159</v>
      </c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</row>
    <row r="31" spans="1:14" ht="15.75" thickBot="1">
      <c r="A31" s="323"/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 t="s">
        <v>2</v>
      </c>
    </row>
    <row r="32" spans="1:14" ht="15.75" thickBot="1">
      <c r="A32" s="477"/>
      <c r="B32" s="477"/>
      <c r="C32" s="477"/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310">
        <f>L33+L35</f>
        <v>2000</v>
      </c>
    </row>
    <row r="33" spans="1:14" ht="15">
      <c r="A33" s="2" t="s">
        <v>165</v>
      </c>
      <c r="B33" s="3"/>
      <c r="C33" s="327"/>
      <c r="D33" s="4"/>
      <c r="E33" s="4"/>
      <c r="F33" s="288"/>
      <c r="G33" s="288"/>
      <c r="H33" s="288"/>
      <c r="I33" s="288"/>
      <c r="J33" s="289"/>
      <c r="K33" s="289"/>
      <c r="L33" s="480">
        <v>2000</v>
      </c>
      <c r="M33" s="481"/>
      <c r="N33" s="290"/>
    </row>
    <row r="34" spans="1:14" ht="15">
      <c r="A34" s="5"/>
      <c r="B34" s="1"/>
      <c r="C34" s="486"/>
      <c r="D34" s="486"/>
      <c r="E34" s="486"/>
      <c r="F34" s="7"/>
      <c r="G34" s="7"/>
      <c r="H34" s="7"/>
      <c r="I34" s="7"/>
      <c r="J34" s="8"/>
      <c r="K34" s="322"/>
      <c r="L34" s="482"/>
      <c r="M34" s="483"/>
      <c r="N34" s="291"/>
    </row>
    <row r="35" spans="1:14" ht="15.75" thickBo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489"/>
      <c r="M35" s="490"/>
      <c r="N35" s="292"/>
    </row>
    <row r="38" spans="1:14" ht="15">
      <c r="A38" s="321"/>
      <c r="B38" s="321"/>
      <c r="C38" s="321"/>
      <c r="D38" s="321"/>
      <c r="E38" s="321"/>
      <c r="F38" s="321"/>
      <c r="G38" s="321"/>
      <c r="H38" s="1"/>
      <c r="I38" s="1"/>
      <c r="J38" s="1"/>
      <c r="K38" s="1"/>
      <c r="L38" s="1"/>
      <c r="M38" s="1"/>
      <c r="N38" s="1"/>
    </row>
    <row r="39" spans="1:14" ht="15">
      <c r="A39" s="484" t="s">
        <v>153</v>
      </c>
      <c r="B39" s="484"/>
      <c r="C39" s="313" t="s">
        <v>4</v>
      </c>
      <c r="D39" s="485"/>
      <c r="E39" s="485"/>
      <c r="F39" s="485"/>
      <c r="G39" s="485"/>
      <c r="H39" s="314"/>
      <c r="I39" s="314"/>
      <c r="J39" s="315" t="s">
        <v>5</v>
      </c>
      <c r="K39" s="315"/>
      <c r="L39" s="315"/>
      <c r="M39" s="315"/>
      <c r="N39" s="315"/>
    </row>
    <row r="40" spans="1:14" ht="15">
      <c r="A40" s="316"/>
      <c r="B40" s="316"/>
      <c r="C40" s="316"/>
      <c r="D40" s="314"/>
      <c r="E40" s="314"/>
      <c r="F40" s="314"/>
      <c r="G40" s="314"/>
      <c r="H40" s="314"/>
      <c r="I40" s="314"/>
      <c r="J40" s="314" t="s">
        <v>6</v>
      </c>
      <c r="K40" s="315"/>
      <c r="L40" s="315"/>
      <c r="M40" s="315"/>
      <c r="N40" s="315"/>
    </row>
    <row r="41" spans="1:14" ht="15">
      <c r="A41" s="316"/>
      <c r="B41" s="316"/>
      <c r="C41" s="316"/>
      <c r="D41" s="316"/>
      <c r="E41" s="316"/>
      <c r="F41" s="316"/>
      <c r="G41" s="316"/>
      <c r="H41" s="316"/>
      <c r="I41" s="314"/>
      <c r="J41" s="314"/>
      <c r="K41" s="315"/>
      <c r="L41" s="315"/>
      <c r="M41" s="315"/>
      <c r="N41" s="315"/>
    </row>
    <row r="42" spans="1:14" ht="15">
      <c r="A42" s="484" t="s">
        <v>188</v>
      </c>
      <c r="B42" s="484"/>
      <c r="C42" s="313" t="s">
        <v>4</v>
      </c>
      <c r="D42" s="485"/>
      <c r="E42" s="485"/>
      <c r="F42" s="485"/>
      <c r="G42" s="485"/>
      <c r="H42" s="314"/>
      <c r="I42" s="314"/>
      <c r="J42" s="314" t="s">
        <v>154</v>
      </c>
      <c r="K42" s="315"/>
      <c r="L42" s="315"/>
      <c r="M42" s="315"/>
      <c r="N42" s="315"/>
    </row>
    <row r="43" spans="1:14" ht="15">
      <c r="A43" s="315"/>
      <c r="B43" s="315"/>
      <c r="C43" s="315"/>
      <c r="D43" s="314"/>
      <c r="E43" s="314"/>
      <c r="F43" s="315"/>
      <c r="G43" s="315"/>
      <c r="H43" s="315"/>
      <c r="I43" s="314"/>
      <c r="J43" s="314" t="s">
        <v>6</v>
      </c>
      <c r="K43" s="315"/>
      <c r="L43" s="315"/>
      <c r="M43" s="315"/>
      <c r="N43" s="315"/>
    </row>
  </sheetData>
  <sheetProtection/>
  <mergeCells count="36">
    <mergeCell ref="A1:N1"/>
    <mergeCell ref="A3:N3"/>
    <mergeCell ref="A4:N4"/>
    <mergeCell ref="A5:N5"/>
    <mergeCell ref="A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22:M22"/>
    <mergeCell ref="L23:M23"/>
    <mergeCell ref="A39:B39"/>
    <mergeCell ref="D39:G39"/>
    <mergeCell ref="L24:M24"/>
    <mergeCell ref="L25:M25"/>
    <mergeCell ref="L26:M26"/>
    <mergeCell ref="A28:N28"/>
    <mergeCell ref="A29:N29"/>
    <mergeCell ref="A30:N30"/>
    <mergeCell ref="A42:B42"/>
    <mergeCell ref="D42:G42"/>
    <mergeCell ref="L19:M19"/>
    <mergeCell ref="L20:M20"/>
    <mergeCell ref="L21:M21"/>
    <mergeCell ref="A32:M32"/>
    <mergeCell ref="L33:M33"/>
    <mergeCell ref="C34:E34"/>
    <mergeCell ref="L34:M34"/>
    <mergeCell ref="L35:M35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86"/>
  <sheetViews>
    <sheetView view="pageBreakPreview" zoomScale="60" zoomScalePageLayoutView="0" workbookViewId="0" topLeftCell="A49">
      <selection activeCell="A55" sqref="A55:A56"/>
    </sheetView>
  </sheetViews>
  <sheetFormatPr defaultColWidth="9.140625" defaultRowHeight="15"/>
  <cols>
    <col min="1" max="9" width="9.140625" style="375" customWidth="1"/>
    <col min="10" max="10" width="2.8515625" style="375" customWidth="1"/>
    <col min="11" max="11" width="14.8515625" style="375" customWidth="1"/>
    <col min="12" max="12" width="9.140625" style="375" customWidth="1"/>
    <col min="13" max="13" width="1.8515625" style="375" customWidth="1"/>
    <col min="14" max="14" width="11.140625" style="375" customWidth="1"/>
    <col min="15" max="15" width="17.8515625" style="333" customWidth="1"/>
    <col min="16" max="16384" width="9.140625" style="333" customWidth="1"/>
  </cols>
  <sheetData>
    <row r="1" spans="1:14" ht="30.75" customHeight="1">
      <c r="A1" s="633" t="s">
        <v>206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</row>
    <row r="2" spans="1:14" ht="15">
      <c r="A2" s="623" t="s">
        <v>101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</row>
    <row r="3" spans="1:14" ht="15">
      <c r="A3" s="624" t="s">
        <v>102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</row>
    <row r="4" spans="1:14" ht="15">
      <c r="A4" s="624" t="s">
        <v>167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</row>
    <row r="5" spans="1:14" ht="15.75" thickBot="1">
      <c r="A5" s="334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5" t="s">
        <v>2</v>
      </c>
    </row>
    <row r="6" spans="1:14" ht="15.75" thickBot="1">
      <c r="A6" s="615"/>
      <c r="B6" s="615"/>
      <c r="C6" s="615"/>
      <c r="D6" s="615"/>
      <c r="E6" s="615"/>
      <c r="F6" s="615"/>
      <c r="G6" s="615"/>
      <c r="H6" s="615"/>
      <c r="I6" s="615"/>
      <c r="J6" s="615"/>
      <c r="K6" s="615"/>
      <c r="L6" s="615"/>
      <c r="M6" s="615"/>
      <c r="N6" s="336">
        <f>SUM(L7:M10)</f>
        <v>457187.8599999999</v>
      </c>
    </row>
    <row r="7" spans="1:14" ht="15">
      <c r="A7" s="337" t="s">
        <v>236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616">
        <v>324021.11</v>
      </c>
      <c r="M7" s="630"/>
      <c r="N7" s="339"/>
    </row>
    <row r="8" spans="1:14" ht="15">
      <c r="A8" s="340" t="s">
        <v>237</v>
      </c>
      <c r="B8" s="341"/>
      <c r="C8" s="342"/>
      <c r="D8" s="342"/>
      <c r="E8" s="342"/>
      <c r="F8" s="343"/>
      <c r="G8" s="343"/>
      <c r="H8" s="341"/>
      <c r="I8" s="343"/>
      <c r="J8" s="344"/>
      <c r="K8" s="345"/>
      <c r="L8" s="618">
        <v>36845.05</v>
      </c>
      <c r="M8" s="625"/>
      <c r="N8" s="346"/>
    </row>
    <row r="9" spans="1:14" ht="15">
      <c r="A9" s="340" t="s">
        <v>238</v>
      </c>
      <c r="B9" s="341"/>
      <c r="C9" s="342"/>
      <c r="D9" s="342"/>
      <c r="E9" s="342"/>
      <c r="F9" s="343"/>
      <c r="G9" s="343"/>
      <c r="H9" s="341"/>
      <c r="I9" s="343"/>
      <c r="J9" s="344"/>
      <c r="K9" s="345"/>
      <c r="L9" s="618">
        <v>80132.4</v>
      </c>
      <c r="M9" s="625"/>
      <c r="N9" s="346"/>
    </row>
    <row r="10" spans="1:14" ht="15.75" thickBot="1">
      <c r="A10" s="347" t="s">
        <v>239</v>
      </c>
      <c r="B10" s="348"/>
      <c r="C10" s="349"/>
      <c r="D10" s="349"/>
      <c r="E10" s="349"/>
      <c r="F10" s="350"/>
      <c r="G10" s="350"/>
      <c r="H10" s="348"/>
      <c r="I10" s="350"/>
      <c r="J10" s="351"/>
      <c r="K10" s="352"/>
      <c r="L10" s="631">
        <v>16189.3</v>
      </c>
      <c r="M10" s="632"/>
      <c r="N10" s="353"/>
    </row>
    <row r="12" spans="1:14" ht="15">
      <c r="A12" s="623" t="s">
        <v>11</v>
      </c>
      <c r="B12" s="623"/>
      <c r="C12" s="623"/>
      <c r="D12" s="623"/>
      <c r="E12" s="623"/>
      <c r="F12" s="623"/>
      <c r="G12" s="623"/>
      <c r="H12" s="623"/>
      <c r="I12" s="623"/>
      <c r="J12" s="623"/>
      <c r="K12" s="623"/>
      <c r="L12" s="623"/>
      <c r="M12" s="623"/>
      <c r="N12" s="623"/>
    </row>
    <row r="13" spans="1:14" ht="15">
      <c r="A13" s="624" t="s">
        <v>166</v>
      </c>
      <c r="B13" s="624"/>
      <c r="C13" s="624"/>
      <c r="D13" s="624"/>
      <c r="E13" s="624"/>
      <c r="F13" s="624"/>
      <c r="G13" s="624"/>
      <c r="H13" s="624"/>
      <c r="I13" s="624"/>
      <c r="J13" s="624"/>
      <c r="K13" s="624"/>
      <c r="L13" s="624"/>
      <c r="M13" s="624"/>
      <c r="N13" s="624"/>
    </row>
    <row r="14" spans="1:14" ht="15">
      <c r="A14" s="624" t="s">
        <v>167</v>
      </c>
      <c r="B14" s="624"/>
      <c r="C14" s="624"/>
      <c r="D14" s="624"/>
      <c r="E14" s="624"/>
      <c r="F14" s="624"/>
      <c r="G14" s="624"/>
      <c r="H14" s="624"/>
      <c r="I14" s="624"/>
      <c r="J14" s="624"/>
      <c r="K14" s="624"/>
      <c r="L14" s="624"/>
      <c r="M14" s="624"/>
      <c r="N14" s="624"/>
    </row>
    <row r="15" spans="1:14" ht="15.75" thickBot="1">
      <c r="A15" s="334"/>
      <c r="B15" s="334"/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5" t="s">
        <v>2</v>
      </c>
    </row>
    <row r="16" spans="1:15" ht="15.75" thickBot="1">
      <c r="A16" s="615"/>
      <c r="B16" s="615"/>
      <c r="C16" s="615"/>
      <c r="D16" s="615"/>
      <c r="E16" s="615"/>
      <c r="F16" s="615"/>
      <c r="G16" s="615"/>
      <c r="H16" s="615"/>
      <c r="I16" s="615"/>
      <c r="J16" s="615"/>
      <c r="K16" s="615"/>
      <c r="L16" s="615"/>
      <c r="M16" s="615"/>
      <c r="N16" s="336">
        <f>SUM(L17:M48)</f>
        <v>539082.25</v>
      </c>
      <c r="O16" s="354">
        <f>539082.25-N16</f>
        <v>0</v>
      </c>
    </row>
    <row r="17" spans="1:14" ht="15">
      <c r="A17" s="337" t="s">
        <v>181</v>
      </c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616">
        <v>17472</v>
      </c>
      <c r="M17" s="630"/>
      <c r="N17" s="339"/>
    </row>
    <row r="18" spans="1:14" ht="15">
      <c r="A18" s="340" t="s">
        <v>182</v>
      </c>
      <c r="B18" s="341"/>
      <c r="C18" s="342"/>
      <c r="D18" s="342"/>
      <c r="E18" s="342"/>
      <c r="F18" s="343"/>
      <c r="G18" s="343"/>
      <c r="H18" s="341"/>
      <c r="I18" s="343"/>
      <c r="J18" s="344"/>
      <c r="K18" s="345"/>
      <c r="L18" s="618">
        <v>16052.6</v>
      </c>
      <c r="M18" s="625"/>
      <c r="N18" s="346"/>
    </row>
    <row r="19" spans="1:14" ht="15">
      <c r="A19" s="340" t="s">
        <v>207</v>
      </c>
      <c r="B19" s="341"/>
      <c r="C19" s="342"/>
      <c r="D19" s="342"/>
      <c r="E19" s="342"/>
      <c r="F19" s="343"/>
      <c r="G19" s="343"/>
      <c r="H19" s="341"/>
      <c r="I19" s="343"/>
      <c r="J19" s="344"/>
      <c r="K19" s="345"/>
      <c r="L19" s="618">
        <v>9000</v>
      </c>
      <c r="M19" s="625"/>
      <c r="N19" s="346"/>
    </row>
    <row r="20" spans="1:14" ht="15">
      <c r="A20" s="340" t="s">
        <v>208</v>
      </c>
      <c r="B20" s="341"/>
      <c r="C20" s="342"/>
      <c r="D20" s="342"/>
      <c r="E20" s="342"/>
      <c r="F20" s="343"/>
      <c r="G20" s="343"/>
      <c r="H20" s="341"/>
      <c r="I20" s="343"/>
      <c r="J20" s="344"/>
      <c r="K20" s="345"/>
      <c r="L20" s="618">
        <v>18000</v>
      </c>
      <c r="M20" s="625"/>
      <c r="N20" s="346"/>
    </row>
    <row r="21" spans="1:14" ht="15">
      <c r="A21" s="340" t="s">
        <v>209</v>
      </c>
      <c r="B21" s="341"/>
      <c r="C21" s="342"/>
      <c r="D21" s="342"/>
      <c r="E21" s="342"/>
      <c r="F21" s="343"/>
      <c r="G21" s="343"/>
      <c r="H21" s="341"/>
      <c r="I21" s="343"/>
      <c r="J21" s="344"/>
      <c r="K21" s="345"/>
      <c r="L21" s="618">
        <v>101148</v>
      </c>
      <c r="M21" s="625"/>
      <c r="N21" s="346"/>
    </row>
    <row r="22" spans="1:14" ht="15">
      <c r="A22" s="340" t="s">
        <v>210</v>
      </c>
      <c r="B22" s="341"/>
      <c r="C22" s="342"/>
      <c r="D22" s="342"/>
      <c r="E22" s="342"/>
      <c r="F22" s="343"/>
      <c r="G22" s="343"/>
      <c r="H22" s="341"/>
      <c r="I22" s="343"/>
      <c r="J22" s="344"/>
      <c r="K22" s="345"/>
      <c r="L22" s="618">
        <v>30348.5</v>
      </c>
      <c r="M22" s="625"/>
      <c r="N22" s="346"/>
    </row>
    <row r="23" spans="1:14" ht="15">
      <c r="A23" s="340" t="s">
        <v>211</v>
      </c>
      <c r="B23" s="341"/>
      <c r="C23" s="342"/>
      <c r="D23" s="342"/>
      <c r="E23" s="342"/>
      <c r="F23" s="343"/>
      <c r="G23" s="343"/>
      <c r="H23" s="341"/>
      <c r="I23" s="343"/>
      <c r="J23" s="344"/>
      <c r="K23" s="345"/>
      <c r="L23" s="618">
        <v>4950</v>
      </c>
      <c r="M23" s="625"/>
      <c r="N23" s="346"/>
    </row>
    <row r="24" spans="1:14" ht="15">
      <c r="A24" s="340" t="s">
        <v>212</v>
      </c>
      <c r="B24" s="341"/>
      <c r="C24" s="342"/>
      <c r="D24" s="342"/>
      <c r="E24" s="342"/>
      <c r="F24" s="343"/>
      <c r="G24" s="343"/>
      <c r="H24" s="341"/>
      <c r="I24" s="343"/>
      <c r="J24" s="344"/>
      <c r="K24" s="345"/>
      <c r="L24" s="618">
        <v>477.2</v>
      </c>
      <c r="M24" s="625"/>
      <c r="N24" s="346"/>
    </row>
    <row r="25" spans="1:14" ht="15">
      <c r="A25" s="340" t="s">
        <v>213</v>
      </c>
      <c r="B25" s="341"/>
      <c r="C25" s="342"/>
      <c r="D25" s="342"/>
      <c r="E25" s="342"/>
      <c r="F25" s="343"/>
      <c r="G25" s="343"/>
      <c r="H25" s="341"/>
      <c r="I25" s="343"/>
      <c r="J25" s="344"/>
      <c r="K25" s="345"/>
      <c r="L25" s="618">
        <v>1123.99</v>
      </c>
      <c r="M25" s="625"/>
      <c r="N25" s="346"/>
    </row>
    <row r="26" spans="1:14" ht="15">
      <c r="A26" s="340" t="s">
        <v>214</v>
      </c>
      <c r="B26" s="341"/>
      <c r="C26" s="342"/>
      <c r="D26" s="342"/>
      <c r="E26" s="342"/>
      <c r="F26" s="343"/>
      <c r="G26" s="343"/>
      <c r="H26" s="341"/>
      <c r="I26" s="343"/>
      <c r="J26" s="344"/>
      <c r="K26" s="345"/>
      <c r="L26" s="618">
        <v>14410.71</v>
      </c>
      <c r="M26" s="625"/>
      <c r="N26" s="346"/>
    </row>
    <row r="27" spans="1:14" ht="15">
      <c r="A27" s="340" t="s">
        <v>215</v>
      </c>
      <c r="B27" s="341"/>
      <c r="C27" s="342"/>
      <c r="D27" s="342"/>
      <c r="E27" s="342"/>
      <c r="F27" s="343"/>
      <c r="G27" s="343"/>
      <c r="H27" s="341"/>
      <c r="I27" s="343"/>
      <c r="J27" s="344"/>
      <c r="K27" s="345"/>
      <c r="L27" s="618">
        <v>3600</v>
      </c>
      <c r="M27" s="625"/>
      <c r="N27" s="346"/>
    </row>
    <row r="28" spans="1:14" ht="15">
      <c r="A28" s="340" t="s">
        <v>216</v>
      </c>
      <c r="B28" s="341"/>
      <c r="C28" s="342"/>
      <c r="D28" s="342"/>
      <c r="E28" s="342"/>
      <c r="F28" s="343"/>
      <c r="G28" s="343"/>
      <c r="H28" s="341"/>
      <c r="I28" s="343"/>
      <c r="J28" s="344"/>
      <c r="K28" s="345"/>
      <c r="L28" s="618">
        <v>1800</v>
      </c>
      <c r="M28" s="625"/>
      <c r="N28" s="346"/>
    </row>
    <row r="29" spans="1:14" ht="15">
      <c r="A29" s="340" t="s">
        <v>217</v>
      </c>
      <c r="B29" s="341"/>
      <c r="C29" s="342"/>
      <c r="D29" s="342"/>
      <c r="E29" s="342"/>
      <c r="F29" s="343"/>
      <c r="G29" s="343"/>
      <c r="H29" s="341"/>
      <c r="I29" s="343"/>
      <c r="J29" s="344"/>
      <c r="K29" s="345"/>
      <c r="L29" s="618">
        <v>5500</v>
      </c>
      <c r="M29" s="625"/>
      <c r="N29" s="346"/>
    </row>
    <row r="30" spans="1:14" ht="15">
      <c r="A30" s="340" t="s">
        <v>218</v>
      </c>
      <c r="B30" s="341"/>
      <c r="C30" s="342"/>
      <c r="D30" s="342"/>
      <c r="E30" s="342"/>
      <c r="F30" s="343"/>
      <c r="G30" s="343"/>
      <c r="H30" s="341"/>
      <c r="I30" s="343"/>
      <c r="J30" s="344"/>
      <c r="K30" s="345"/>
      <c r="L30" s="618">
        <v>49500</v>
      </c>
      <c r="M30" s="625"/>
      <c r="N30" s="346"/>
    </row>
    <row r="31" spans="1:14" ht="15">
      <c r="A31" s="340" t="s">
        <v>219</v>
      </c>
      <c r="B31" s="341"/>
      <c r="C31" s="342"/>
      <c r="D31" s="342"/>
      <c r="E31" s="342"/>
      <c r="F31" s="343"/>
      <c r="G31" s="343"/>
      <c r="H31" s="341"/>
      <c r="I31" s="343"/>
      <c r="J31" s="344"/>
      <c r="K31" s="345"/>
      <c r="L31" s="618">
        <v>8000</v>
      </c>
      <c r="M31" s="625"/>
      <c r="N31" s="346"/>
    </row>
    <row r="32" spans="1:14" ht="15">
      <c r="A32" s="340" t="s">
        <v>221</v>
      </c>
      <c r="B32" s="341"/>
      <c r="C32" s="342"/>
      <c r="D32" s="342"/>
      <c r="E32" s="342"/>
      <c r="F32" s="343"/>
      <c r="G32" s="343"/>
      <c r="H32" s="341"/>
      <c r="I32" s="343"/>
      <c r="J32" s="344"/>
      <c r="K32" s="345"/>
      <c r="L32" s="618">
        <v>3390</v>
      </c>
      <c r="M32" s="625"/>
      <c r="N32" s="346"/>
    </row>
    <row r="33" spans="1:14" ht="15">
      <c r="A33" s="340" t="s">
        <v>220</v>
      </c>
      <c r="B33" s="341"/>
      <c r="C33" s="342"/>
      <c r="D33" s="342"/>
      <c r="E33" s="342"/>
      <c r="F33" s="343"/>
      <c r="G33" s="343"/>
      <c r="H33" s="341"/>
      <c r="I33" s="343"/>
      <c r="J33" s="344"/>
      <c r="K33" s="345"/>
      <c r="L33" s="618">
        <v>1448.75</v>
      </c>
      <c r="M33" s="625"/>
      <c r="N33" s="346"/>
    </row>
    <row r="34" spans="1:14" ht="15">
      <c r="A34" s="340" t="s">
        <v>222</v>
      </c>
      <c r="B34" s="341"/>
      <c r="C34" s="342"/>
      <c r="D34" s="342"/>
      <c r="E34" s="342"/>
      <c r="F34" s="343"/>
      <c r="G34" s="343"/>
      <c r="H34" s="341"/>
      <c r="I34" s="343"/>
      <c r="J34" s="344"/>
      <c r="K34" s="345"/>
      <c r="L34" s="618">
        <v>62000</v>
      </c>
      <c r="M34" s="625"/>
      <c r="N34" s="346"/>
    </row>
    <row r="35" spans="1:14" ht="15">
      <c r="A35" s="340" t="s">
        <v>223</v>
      </c>
      <c r="B35" s="341"/>
      <c r="C35" s="342"/>
      <c r="D35" s="342"/>
      <c r="E35" s="342"/>
      <c r="F35" s="343"/>
      <c r="G35" s="343"/>
      <c r="H35" s="341"/>
      <c r="I35" s="343"/>
      <c r="J35" s="344"/>
      <c r="K35" s="345"/>
      <c r="L35" s="618">
        <v>33848</v>
      </c>
      <c r="M35" s="625"/>
      <c r="N35" s="346"/>
    </row>
    <row r="36" spans="1:14" ht="15">
      <c r="A36" s="340" t="s">
        <v>224</v>
      </c>
      <c r="B36" s="341"/>
      <c r="C36" s="342"/>
      <c r="D36" s="342"/>
      <c r="E36" s="342"/>
      <c r="F36" s="343"/>
      <c r="G36" s="343"/>
      <c r="H36" s="341"/>
      <c r="I36" s="343"/>
      <c r="J36" s="344"/>
      <c r="K36" s="345"/>
      <c r="L36" s="618">
        <v>63637.16</v>
      </c>
      <c r="M36" s="625"/>
      <c r="N36" s="346"/>
    </row>
    <row r="37" spans="1:14" ht="15">
      <c r="A37" s="340" t="s">
        <v>225</v>
      </c>
      <c r="B37" s="341"/>
      <c r="C37" s="342"/>
      <c r="D37" s="342"/>
      <c r="E37" s="342"/>
      <c r="F37" s="343"/>
      <c r="G37" s="343"/>
      <c r="H37" s="341"/>
      <c r="I37" s="343"/>
      <c r="J37" s="344"/>
      <c r="K37" s="345"/>
      <c r="L37" s="618">
        <v>10000</v>
      </c>
      <c r="M37" s="625"/>
      <c r="N37" s="346"/>
    </row>
    <row r="38" spans="1:14" ht="15">
      <c r="A38" s="340" t="s">
        <v>226</v>
      </c>
      <c r="B38" s="341"/>
      <c r="C38" s="342"/>
      <c r="D38" s="342"/>
      <c r="E38" s="342"/>
      <c r="F38" s="343"/>
      <c r="G38" s="343"/>
      <c r="H38" s="341"/>
      <c r="I38" s="343"/>
      <c r="J38" s="344"/>
      <c r="K38" s="345"/>
      <c r="L38" s="618">
        <v>10000</v>
      </c>
      <c r="M38" s="625"/>
      <c r="N38" s="346"/>
    </row>
    <row r="39" spans="1:14" ht="15">
      <c r="A39" s="340" t="s">
        <v>227</v>
      </c>
      <c r="B39" s="341"/>
      <c r="C39" s="342"/>
      <c r="D39" s="342"/>
      <c r="E39" s="342"/>
      <c r="F39" s="343"/>
      <c r="G39" s="343"/>
      <c r="H39" s="341"/>
      <c r="I39" s="343"/>
      <c r="J39" s="344"/>
      <c r="K39" s="345"/>
      <c r="L39" s="618">
        <v>11754.92</v>
      </c>
      <c r="M39" s="625"/>
      <c r="N39" s="346"/>
    </row>
    <row r="40" spans="1:14" ht="15">
      <c r="A40" s="340" t="s">
        <v>228</v>
      </c>
      <c r="B40" s="341"/>
      <c r="C40" s="342"/>
      <c r="D40" s="342"/>
      <c r="E40" s="342"/>
      <c r="F40" s="343"/>
      <c r="G40" s="343"/>
      <c r="H40" s="341"/>
      <c r="I40" s="343"/>
      <c r="J40" s="344"/>
      <c r="K40" s="345"/>
      <c r="L40" s="618">
        <v>27767.11</v>
      </c>
      <c r="M40" s="625"/>
      <c r="N40" s="346"/>
    </row>
    <row r="41" spans="1:14" ht="15">
      <c r="A41" s="340" t="s">
        <v>229</v>
      </c>
      <c r="B41" s="341"/>
      <c r="C41" s="342"/>
      <c r="D41" s="342"/>
      <c r="E41" s="342"/>
      <c r="F41" s="343"/>
      <c r="G41" s="343"/>
      <c r="H41" s="341"/>
      <c r="I41" s="343"/>
      <c r="J41" s="344"/>
      <c r="K41" s="345"/>
      <c r="L41" s="618">
        <v>20000</v>
      </c>
      <c r="M41" s="625"/>
      <c r="N41" s="346"/>
    </row>
    <row r="42" spans="1:14" ht="15">
      <c r="A42" s="340" t="s">
        <v>230</v>
      </c>
      <c r="B42" s="341"/>
      <c r="C42" s="342"/>
      <c r="D42" s="342"/>
      <c r="E42" s="342"/>
      <c r="F42" s="343"/>
      <c r="G42" s="343"/>
      <c r="H42" s="341"/>
      <c r="I42" s="343"/>
      <c r="J42" s="344"/>
      <c r="K42" s="345"/>
      <c r="L42" s="618">
        <v>1035</v>
      </c>
      <c r="M42" s="625"/>
      <c r="N42" s="346"/>
    </row>
    <row r="43" spans="1:14" ht="15">
      <c r="A43" s="355" t="s">
        <v>231</v>
      </c>
      <c r="B43" s="342"/>
      <c r="C43" s="342"/>
      <c r="D43" s="342"/>
      <c r="E43" s="342"/>
      <c r="F43" s="342"/>
      <c r="G43" s="342"/>
      <c r="H43" s="342"/>
      <c r="I43" s="342"/>
      <c r="J43" s="342"/>
      <c r="K43" s="342"/>
      <c r="L43" s="626"/>
      <c r="M43" s="627"/>
      <c r="N43" s="346"/>
    </row>
    <row r="44" spans="1:14" ht="15">
      <c r="A44" s="356" t="s">
        <v>232</v>
      </c>
      <c r="B44" s="357"/>
      <c r="C44" s="342"/>
      <c r="D44" s="342"/>
      <c r="E44" s="342"/>
      <c r="F44" s="357"/>
      <c r="G44" s="357"/>
      <c r="H44" s="357"/>
      <c r="I44" s="357"/>
      <c r="J44" s="358"/>
      <c r="K44" s="359"/>
      <c r="L44" s="618">
        <v>10599.02</v>
      </c>
      <c r="M44" s="625"/>
      <c r="N44" s="346"/>
    </row>
    <row r="45" spans="1:14" ht="15">
      <c r="A45" s="355" t="s">
        <v>233</v>
      </c>
      <c r="B45" s="357"/>
      <c r="C45" s="360"/>
      <c r="D45" s="360"/>
      <c r="E45" s="360"/>
      <c r="F45" s="357"/>
      <c r="G45" s="357"/>
      <c r="H45" s="357"/>
      <c r="I45" s="357"/>
      <c r="J45" s="358"/>
      <c r="K45" s="359"/>
      <c r="L45" s="618"/>
      <c r="M45" s="625"/>
      <c r="N45" s="346"/>
    </row>
    <row r="46" spans="1:14" ht="15">
      <c r="A46" s="356" t="s">
        <v>232</v>
      </c>
      <c r="B46" s="357"/>
      <c r="C46" s="360"/>
      <c r="D46" s="360"/>
      <c r="E46" s="360"/>
      <c r="F46" s="357"/>
      <c r="G46" s="357"/>
      <c r="H46" s="357"/>
      <c r="I46" s="357"/>
      <c r="J46" s="358"/>
      <c r="K46" s="359"/>
      <c r="L46" s="618">
        <v>1448.75</v>
      </c>
      <c r="M46" s="625"/>
      <c r="N46" s="346"/>
    </row>
    <row r="47" spans="1:14" ht="15">
      <c r="A47" s="355" t="s">
        <v>234</v>
      </c>
      <c r="B47" s="357"/>
      <c r="C47" s="360"/>
      <c r="D47" s="360"/>
      <c r="E47" s="360"/>
      <c r="F47" s="357"/>
      <c r="G47" s="357"/>
      <c r="H47" s="357"/>
      <c r="I47" s="357"/>
      <c r="J47" s="358"/>
      <c r="K47" s="359"/>
      <c r="L47" s="618"/>
      <c r="M47" s="625"/>
      <c r="N47" s="346"/>
    </row>
    <row r="48" spans="1:14" ht="15.75" thickBot="1">
      <c r="A48" s="356" t="s">
        <v>235</v>
      </c>
      <c r="B48" s="348"/>
      <c r="C48" s="349"/>
      <c r="D48" s="349"/>
      <c r="E48" s="349"/>
      <c r="F48" s="348"/>
      <c r="G48" s="348"/>
      <c r="H48" s="348"/>
      <c r="I48" s="348"/>
      <c r="J48" s="348"/>
      <c r="K48" s="348"/>
      <c r="L48" s="628">
        <v>770.54</v>
      </c>
      <c r="M48" s="629"/>
      <c r="N48" s="353"/>
    </row>
    <row r="50" spans="1:14" ht="15">
      <c r="A50" s="623" t="s">
        <v>13</v>
      </c>
      <c r="B50" s="623"/>
      <c r="C50" s="623"/>
      <c r="D50" s="623"/>
      <c r="E50" s="623"/>
      <c r="F50" s="623"/>
      <c r="G50" s="623"/>
      <c r="H50" s="623"/>
      <c r="I50" s="623"/>
      <c r="J50" s="623"/>
      <c r="K50" s="623"/>
      <c r="L50" s="623"/>
      <c r="M50" s="623"/>
      <c r="N50" s="623"/>
    </row>
    <row r="51" spans="1:14" ht="16.5" customHeight="1">
      <c r="A51" s="624" t="s">
        <v>240</v>
      </c>
      <c r="B51" s="624"/>
      <c r="C51" s="624"/>
      <c r="D51" s="624"/>
      <c r="E51" s="624"/>
      <c r="F51" s="624"/>
      <c r="G51" s="624"/>
      <c r="H51" s="624"/>
      <c r="I51" s="624"/>
      <c r="J51" s="624"/>
      <c r="K51" s="624"/>
      <c r="L51" s="624"/>
      <c r="M51" s="624"/>
      <c r="N51" s="624"/>
    </row>
    <row r="52" spans="1:14" ht="15" customHeight="1">
      <c r="A52" s="624" t="s">
        <v>167</v>
      </c>
      <c r="B52" s="624"/>
      <c r="C52" s="624"/>
      <c r="D52" s="624"/>
      <c r="E52" s="624"/>
      <c r="F52" s="624"/>
      <c r="G52" s="624"/>
      <c r="H52" s="624"/>
      <c r="I52" s="624"/>
      <c r="J52" s="624"/>
      <c r="K52" s="624"/>
      <c r="L52" s="624"/>
      <c r="M52" s="624"/>
      <c r="N52" s="624"/>
    </row>
    <row r="53" spans="1:14" ht="15.75" thickBot="1">
      <c r="A53" s="334"/>
      <c r="B53" s="334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5" t="s">
        <v>2</v>
      </c>
    </row>
    <row r="54" spans="1:14" ht="15.75" thickBot="1">
      <c r="A54" s="615"/>
      <c r="B54" s="615"/>
      <c r="C54" s="615"/>
      <c r="D54" s="615"/>
      <c r="E54" s="615"/>
      <c r="F54" s="615"/>
      <c r="G54" s="615"/>
      <c r="H54" s="615"/>
      <c r="I54" s="615"/>
      <c r="J54" s="615"/>
      <c r="K54" s="615"/>
      <c r="L54" s="615"/>
      <c r="M54" s="615"/>
      <c r="N54" s="361">
        <f>SUM(L55:M66)</f>
        <v>181206.52</v>
      </c>
    </row>
    <row r="55" spans="1:14" ht="15">
      <c r="A55" s="337" t="s">
        <v>241</v>
      </c>
      <c r="B55" s="338"/>
      <c r="C55" s="338"/>
      <c r="D55" s="338"/>
      <c r="E55" s="338"/>
      <c r="F55" s="338"/>
      <c r="G55" s="338"/>
      <c r="H55" s="338"/>
      <c r="I55" s="338"/>
      <c r="J55" s="338"/>
      <c r="K55" s="338"/>
      <c r="L55" s="616"/>
      <c r="M55" s="617"/>
      <c r="N55" s="362"/>
    </row>
    <row r="56" spans="1:14" ht="15">
      <c r="A56" s="340" t="s">
        <v>242</v>
      </c>
      <c r="B56" s="341"/>
      <c r="C56" s="342"/>
      <c r="D56" s="342"/>
      <c r="E56" s="342"/>
      <c r="F56" s="341"/>
      <c r="G56" s="341"/>
      <c r="H56" s="341"/>
      <c r="I56" s="341"/>
      <c r="J56" s="363"/>
      <c r="K56" s="364"/>
      <c r="L56" s="618">
        <v>2913.61</v>
      </c>
      <c r="M56" s="619"/>
      <c r="N56" s="365"/>
    </row>
    <row r="57" spans="1:14" ht="15">
      <c r="A57" s="366" t="s">
        <v>243</v>
      </c>
      <c r="B57" s="343"/>
      <c r="C57" s="367"/>
      <c r="D57" s="367"/>
      <c r="E57" s="367"/>
      <c r="F57" s="343"/>
      <c r="G57" s="343"/>
      <c r="H57" s="343"/>
      <c r="I57" s="343"/>
      <c r="J57" s="344"/>
      <c r="K57" s="345"/>
      <c r="L57" s="618"/>
      <c r="M57" s="619"/>
      <c r="N57" s="365"/>
    </row>
    <row r="58" spans="1:14" ht="15">
      <c r="A58" s="340" t="s">
        <v>242</v>
      </c>
      <c r="B58" s="341"/>
      <c r="C58" s="342"/>
      <c r="D58" s="342"/>
      <c r="E58" s="342"/>
      <c r="F58" s="341"/>
      <c r="G58" s="341"/>
      <c r="H58" s="341"/>
      <c r="I58" s="341"/>
      <c r="J58" s="363"/>
      <c r="K58" s="364"/>
      <c r="L58" s="618">
        <v>9000.9</v>
      </c>
      <c r="M58" s="619"/>
      <c r="N58" s="365"/>
    </row>
    <row r="59" spans="1:14" ht="15">
      <c r="A59" s="366" t="s">
        <v>244</v>
      </c>
      <c r="B59" s="368"/>
      <c r="C59" s="368"/>
      <c r="D59" s="368"/>
      <c r="E59" s="368"/>
      <c r="F59" s="368"/>
      <c r="G59" s="368"/>
      <c r="H59" s="368"/>
      <c r="I59" s="368"/>
      <c r="J59" s="368"/>
      <c r="K59" s="368"/>
      <c r="L59" s="620"/>
      <c r="M59" s="621"/>
      <c r="N59" s="369"/>
    </row>
    <row r="60" spans="1:14" ht="15">
      <c r="A60" s="340" t="s">
        <v>242</v>
      </c>
      <c r="B60" s="370"/>
      <c r="C60" s="370"/>
      <c r="D60" s="370"/>
      <c r="E60" s="370"/>
      <c r="F60" s="370"/>
      <c r="G60" s="370"/>
      <c r="H60" s="370"/>
      <c r="I60" s="370"/>
      <c r="J60" s="370"/>
      <c r="K60" s="370"/>
      <c r="L60" s="611">
        <v>3206.16</v>
      </c>
      <c r="M60" s="612"/>
      <c r="N60" s="369"/>
    </row>
    <row r="61" spans="1:14" ht="15">
      <c r="A61" s="355" t="s">
        <v>245</v>
      </c>
      <c r="B61" s="370"/>
      <c r="C61" s="370"/>
      <c r="D61" s="370"/>
      <c r="E61" s="370"/>
      <c r="F61" s="370"/>
      <c r="G61" s="370"/>
      <c r="H61" s="370"/>
      <c r="I61" s="370"/>
      <c r="J61" s="370"/>
      <c r="K61" s="370"/>
      <c r="L61" s="611"/>
      <c r="M61" s="612"/>
      <c r="N61" s="369"/>
    </row>
    <row r="62" spans="1:14" ht="15">
      <c r="A62" s="340" t="s">
        <v>242</v>
      </c>
      <c r="B62" s="370"/>
      <c r="C62" s="370"/>
      <c r="D62" s="370"/>
      <c r="E62" s="370"/>
      <c r="F62" s="370"/>
      <c r="G62" s="370"/>
      <c r="H62" s="370"/>
      <c r="I62" s="370"/>
      <c r="J62" s="370"/>
      <c r="K62" s="370"/>
      <c r="L62" s="611">
        <v>19184.4</v>
      </c>
      <c r="M62" s="612"/>
      <c r="N62" s="369"/>
    </row>
    <row r="63" spans="1:14" ht="15">
      <c r="A63" s="371" t="s">
        <v>246</v>
      </c>
      <c r="B63" s="370"/>
      <c r="C63" s="370"/>
      <c r="D63" s="370"/>
      <c r="E63" s="370"/>
      <c r="F63" s="370"/>
      <c r="G63" s="370"/>
      <c r="H63" s="370"/>
      <c r="I63" s="370"/>
      <c r="J63" s="370"/>
      <c r="K63" s="370"/>
      <c r="L63" s="611">
        <v>94760</v>
      </c>
      <c r="M63" s="612"/>
      <c r="N63" s="369"/>
    </row>
    <row r="64" spans="1:14" ht="15">
      <c r="A64" s="371" t="s">
        <v>247</v>
      </c>
      <c r="B64" s="370"/>
      <c r="C64" s="370"/>
      <c r="D64" s="370"/>
      <c r="E64" s="370"/>
      <c r="F64" s="370"/>
      <c r="G64" s="370"/>
      <c r="H64" s="370"/>
      <c r="I64" s="370"/>
      <c r="J64" s="370"/>
      <c r="K64" s="370"/>
      <c r="L64" s="611">
        <v>5884.4</v>
      </c>
      <c r="M64" s="612"/>
      <c r="N64" s="369"/>
    </row>
    <row r="65" spans="1:14" ht="15">
      <c r="A65" s="371" t="s">
        <v>248</v>
      </c>
      <c r="B65" s="370"/>
      <c r="C65" s="370"/>
      <c r="D65" s="370"/>
      <c r="E65" s="370"/>
      <c r="F65" s="370"/>
      <c r="G65" s="370"/>
      <c r="H65" s="370"/>
      <c r="I65" s="370"/>
      <c r="J65" s="370"/>
      <c r="K65" s="370"/>
      <c r="L65" s="611">
        <v>41278.06</v>
      </c>
      <c r="M65" s="612"/>
      <c r="N65" s="369"/>
    </row>
    <row r="66" spans="1:14" ht="15.75" thickBot="1">
      <c r="A66" s="372" t="s">
        <v>249</v>
      </c>
      <c r="B66" s="373"/>
      <c r="C66" s="373"/>
      <c r="D66" s="373"/>
      <c r="E66" s="373"/>
      <c r="F66" s="373"/>
      <c r="G66" s="373"/>
      <c r="H66" s="373"/>
      <c r="I66" s="373"/>
      <c r="J66" s="373"/>
      <c r="K66" s="373"/>
      <c r="L66" s="613">
        <v>4978.99</v>
      </c>
      <c r="M66" s="614"/>
      <c r="N66" s="374"/>
    </row>
    <row r="67" spans="12:13" ht="15">
      <c r="L67" s="622"/>
      <c r="M67" s="622"/>
    </row>
    <row r="68" spans="1:14" ht="15">
      <c r="A68" s="623" t="s">
        <v>14</v>
      </c>
      <c r="B68" s="623"/>
      <c r="C68" s="623"/>
      <c r="D68" s="623"/>
      <c r="E68" s="623"/>
      <c r="F68" s="623"/>
      <c r="G68" s="623"/>
      <c r="H68" s="623"/>
      <c r="I68" s="623"/>
      <c r="J68" s="623"/>
      <c r="K68" s="623"/>
      <c r="L68" s="623"/>
      <c r="M68" s="623"/>
      <c r="N68" s="623"/>
    </row>
    <row r="69" spans="1:14" ht="15">
      <c r="A69" s="624" t="s">
        <v>15</v>
      </c>
      <c r="B69" s="624"/>
      <c r="C69" s="624"/>
      <c r="D69" s="624"/>
      <c r="E69" s="624"/>
      <c r="F69" s="624"/>
      <c r="G69" s="624"/>
      <c r="H69" s="624"/>
      <c r="I69" s="624"/>
      <c r="J69" s="624"/>
      <c r="K69" s="624"/>
      <c r="L69" s="624"/>
      <c r="M69" s="624"/>
      <c r="N69" s="624"/>
    </row>
    <row r="70" spans="1:14" ht="15">
      <c r="A70" s="624" t="s">
        <v>167</v>
      </c>
      <c r="B70" s="624"/>
      <c r="C70" s="624"/>
      <c r="D70" s="624"/>
      <c r="E70" s="624"/>
      <c r="F70" s="624"/>
      <c r="G70" s="624"/>
      <c r="H70" s="624"/>
      <c r="I70" s="624"/>
      <c r="J70" s="624"/>
      <c r="K70" s="624"/>
      <c r="L70" s="624"/>
      <c r="M70" s="624"/>
      <c r="N70" s="624"/>
    </row>
    <row r="71" spans="1:14" ht="15.75" thickBot="1">
      <c r="A71" s="334"/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5" t="s">
        <v>2</v>
      </c>
    </row>
    <row r="72" spans="1:14" ht="15.75" thickBot="1">
      <c r="A72" s="615"/>
      <c r="B72" s="615"/>
      <c r="C72" s="615"/>
      <c r="D72" s="615"/>
      <c r="E72" s="615"/>
      <c r="F72" s="615"/>
      <c r="G72" s="615"/>
      <c r="H72" s="615"/>
      <c r="I72" s="615"/>
      <c r="J72" s="615"/>
      <c r="K72" s="615"/>
      <c r="L72" s="615"/>
      <c r="M72" s="615"/>
      <c r="N72" s="361">
        <f>SUM(L73:M80)</f>
        <v>305048.45</v>
      </c>
    </row>
    <row r="73" spans="1:14" ht="15">
      <c r="A73" s="337" t="s">
        <v>250</v>
      </c>
      <c r="B73" s="338"/>
      <c r="C73" s="338"/>
      <c r="D73" s="338"/>
      <c r="E73" s="338"/>
      <c r="F73" s="338"/>
      <c r="G73" s="338"/>
      <c r="H73" s="338"/>
      <c r="I73" s="338"/>
      <c r="J73" s="338"/>
      <c r="K73" s="338"/>
      <c r="L73" s="616">
        <v>58533</v>
      </c>
      <c r="M73" s="617"/>
      <c r="N73" s="362"/>
    </row>
    <row r="74" spans="1:14" ht="15">
      <c r="A74" s="355" t="s">
        <v>251</v>
      </c>
      <c r="B74" s="341"/>
      <c r="C74" s="342"/>
      <c r="D74" s="342"/>
      <c r="E74" s="342"/>
      <c r="F74" s="341"/>
      <c r="G74" s="341"/>
      <c r="H74" s="341"/>
      <c r="I74" s="341"/>
      <c r="J74" s="363"/>
      <c r="K74" s="364"/>
      <c r="L74" s="618">
        <v>6000</v>
      </c>
      <c r="M74" s="619"/>
      <c r="N74" s="365"/>
    </row>
    <row r="75" spans="1:14" ht="15">
      <c r="A75" s="366" t="s">
        <v>252</v>
      </c>
      <c r="B75" s="343"/>
      <c r="C75" s="367"/>
      <c r="D75" s="367"/>
      <c r="E75" s="367"/>
      <c r="F75" s="343"/>
      <c r="G75" s="343"/>
      <c r="H75" s="343"/>
      <c r="I75" s="343"/>
      <c r="J75" s="344"/>
      <c r="K75" s="345"/>
      <c r="L75" s="618">
        <v>6055.59</v>
      </c>
      <c r="M75" s="619"/>
      <c r="N75" s="365"/>
    </row>
    <row r="76" spans="1:14" ht="15">
      <c r="A76" s="340" t="s">
        <v>253</v>
      </c>
      <c r="B76" s="341"/>
      <c r="C76" s="342"/>
      <c r="D76" s="342"/>
      <c r="E76" s="342"/>
      <c r="F76" s="341"/>
      <c r="G76" s="341"/>
      <c r="H76" s="341"/>
      <c r="I76" s="341"/>
      <c r="J76" s="363"/>
      <c r="K76" s="364"/>
      <c r="L76" s="618">
        <v>68727</v>
      </c>
      <c r="M76" s="619"/>
      <c r="N76" s="365"/>
    </row>
    <row r="77" spans="1:14" ht="15">
      <c r="A77" s="340" t="s">
        <v>254</v>
      </c>
      <c r="B77" s="368"/>
      <c r="C77" s="368"/>
      <c r="D77" s="368"/>
      <c r="E77" s="368"/>
      <c r="F77" s="368"/>
      <c r="G77" s="368"/>
      <c r="H77" s="368"/>
      <c r="I77" s="368"/>
      <c r="J77" s="368"/>
      <c r="K77" s="368"/>
      <c r="L77" s="620">
        <v>31215.86</v>
      </c>
      <c r="M77" s="621"/>
      <c r="N77" s="369"/>
    </row>
    <row r="78" spans="1:14" ht="15">
      <c r="A78" s="340" t="s">
        <v>255</v>
      </c>
      <c r="B78" s="370"/>
      <c r="C78" s="370"/>
      <c r="D78" s="370"/>
      <c r="E78" s="370"/>
      <c r="F78" s="370"/>
      <c r="G78" s="370"/>
      <c r="H78" s="370"/>
      <c r="I78" s="370"/>
      <c r="J78" s="370"/>
      <c r="K78" s="370"/>
      <c r="L78" s="611">
        <v>11017</v>
      </c>
      <c r="M78" s="612"/>
      <c r="N78" s="369"/>
    </row>
    <row r="79" spans="1:14" ht="15">
      <c r="A79" s="355" t="s">
        <v>257</v>
      </c>
      <c r="B79" s="370"/>
      <c r="C79" s="370"/>
      <c r="D79" s="370"/>
      <c r="E79" s="370"/>
      <c r="F79" s="370"/>
      <c r="G79" s="370"/>
      <c r="H79" s="370"/>
      <c r="I79" s="370"/>
      <c r="J79" s="370"/>
      <c r="K79" s="370"/>
      <c r="L79" s="611">
        <v>100000</v>
      </c>
      <c r="M79" s="612"/>
      <c r="N79" s="369"/>
    </row>
    <row r="80" spans="1:14" ht="15.75" thickBot="1">
      <c r="A80" s="376" t="s">
        <v>256</v>
      </c>
      <c r="B80" s="373"/>
      <c r="C80" s="373"/>
      <c r="D80" s="373"/>
      <c r="E80" s="373"/>
      <c r="F80" s="373"/>
      <c r="G80" s="373"/>
      <c r="H80" s="373"/>
      <c r="I80" s="373"/>
      <c r="J80" s="373"/>
      <c r="K80" s="373"/>
      <c r="L80" s="613">
        <v>23500</v>
      </c>
      <c r="M80" s="614"/>
      <c r="N80" s="374"/>
    </row>
    <row r="82" spans="1:14" ht="15">
      <c r="A82" s="609" t="s">
        <v>153</v>
      </c>
      <c r="B82" s="609"/>
      <c r="C82" s="377" t="s">
        <v>4</v>
      </c>
      <c r="D82" s="610"/>
      <c r="E82" s="610"/>
      <c r="F82" s="610"/>
      <c r="G82" s="610"/>
      <c r="H82" s="378"/>
      <c r="I82" s="378"/>
      <c r="J82" s="379" t="s">
        <v>5</v>
      </c>
      <c r="K82" s="379"/>
      <c r="L82" s="379"/>
      <c r="M82" s="379"/>
      <c r="N82" s="379"/>
    </row>
    <row r="83" spans="1:14" ht="15">
      <c r="A83" s="379"/>
      <c r="B83" s="379"/>
      <c r="C83" s="379"/>
      <c r="D83" s="378"/>
      <c r="E83" s="378"/>
      <c r="F83" s="378"/>
      <c r="G83" s="378"/>
      <c r="H83" s="378"/>
      <c r="I83" s="378"/>
      <c r="J83" s="378" t="s">
        <v>6</v>
      </c>
      <c r="K83" s="379"/>
      <c r="L83" s="379"/>
      <c r="M83" s="379"/>
      <c r="N83" s="379"/>
    </row>
    <row r="84" spans="1:14" ht="15">
      <c r="A84" s="379"/>
      <c r="B84" s="379"/>
      <c r="C84" s="379"/>
      <c r="D84" s="379"/>
      <c r="E84" s="379"/>
      <c r="F84" s="379"/>
      <c r="G84" s="379"/>
      <c r="H84" s="379"/>
      <c r="I84" s="378"/>
      <c r="J84" s="378"/>
      <c r="K84" s="379"/>
      <c r="L84" s="379"/>
      <c r="M84" s="379"/>
      <c r="N84" s="379"/>
    </row>
    <row r="85" spans="1:14" ht="15">
      <c r="A85" s="609" t="s">
        <v>188</v>
      </c>
      <c r="B85" s="609"/>
      <c r="C85" s="377" t="s">
        <v>4</v>
      </c>
      <c r="D85" s="610"/>
      <c r="E85" s="610"/>
      <c r="F85" s="610"/>
      <c r="G85" s="610"/>
      <c r="H85" s="378"/>
      <c r="I85" s="378"/>
      <c r="J85" s="378" t="s">
        <v>154</v>
      </c>
      <c r="K85" s="379"/>
      <c r="L85" s="379"/>
      <c r="M85" s="379"/>
      <c r="N85" s="379"/>
    </row>
    <row r="86" spans="1:14" ht="15">
      <c r="A86" s="379"/>
      <c r="B86" s="379"/>
      <c r="C86" s="379"/>
      <c r="D86" s="378"/>
      <c r="E86" s="378"/>
      <c r="F86" s="379"/>
      <c r="G86" s="379"/>
      <c r="H86" s="379"/>
      <c r="I86" s="378"/>
      <c r="J86" s="378" t="s">
        <v>6</v>
      </c>
      <c r="K86" s="379"/>
      <c r="L86" s="379"/>
      <c r="M86" s="379"/>
      <c r="N86" s="379"/>
    </row>
  </sheetData>
  <sheetProtection/>
  <mergeCells count="78">
    <mergeCell ref="A16:M16"/>
    <mergeCell ref="L17:M17"/>
    <mergeCell ref="L9:M9"/>
    <mergeCell ref="L10:M10"/>
    <mergeCell ref="A1:N1"/>
    <mergeCell ref="A12:N12"/>
    <mergeCell ref="A13:N13"/>
    <mergeCell ref="A14:N14"/>
    <mergeCell ref="L57:M57"/>
    <mergeCell ref="L58:M58"/>
    <mergeCell ref="A50:N50"/>
    <mergeCell ref="A51:N51"/>
    <mergeCell ref="A52:N52"/>
    <mergeCell ref="A54:M54"/>
    <mergeCell ref="L55:M55"/>
    <mergeCell ref="L56:M56"/>
    <mergeCell ref="A2:N2"/>
    <mergeCell ref="A3:N3"/>
    <mergeCell ref="A4:N4"/>
    <mergeCell ref="A6:M6"/>
    <mergeCell ref="L7:M7"/>
    <mergeCell ref="L8:M8"/>
    <mergeCell ref="L18:M18"/>
    <mergeCell ref="L43:M43"/>
    <mergeCell ref="L44:M44"/>
    <mergeCell ref="L48:M48"/>
    <mergeCell ref="L42:M42"/>
    <mergeCell ref="L27:M27"/>
    <mergeCell ref="L28:M28"/>
    <mergeCell ref="L29:M29"/>
    <mergeCell ref="L19:M19"/>
    <mergeCell ref="L20:M20"/>
    <mergeCell ref="L21:M21"/>
    <mergeCell ref="L22:M22"/>
    <mergeCell ref="L23:M23"/>
    <mergeCell ref="L24:M24"/>
    <mergeCell ref="L25:M25"/>
    <mergeCell ref="L26:M26"/>
    <mergeCell ref="L30:M30"/>
    <mergeCell ref="L31:M31"/>
    <mergeCell ref="L32:M32"/>
    <mergeCell ref="L33:M33"/>
    <mergeCell ref="L34:M34"/>
    <mergeCell ref="L35:M35"/>
    <mergeCell ref="L45:M45"/>
    <mergeCell ref="L46:M46"/>
    <mergeCell ref="L47:M47"/>
    <mergeCell ref="L36:M36"/>
    <mergeCell ref="L37:M37"/>
    <mergeCell ref="L38:M38"/>
    <mergeCell ref="L39:M39"/>
    <mergeCell ref="L40:M40"/>
    <mergeCell ref="L41:M41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A68:N68"/>
    <mergeCell ref="A69:N69"/>
    <mergeCell ref="A70:N70"/>
    <mergeCell ref="A72:M72"/>
    <mergeCell ref="L73:M73"/>
    <mergeCell ref="L74:M74"/>
    <mergeCell ref="L75:M75"/>
    <mergeCell ref="L76:M76"/>
    <mergeCell ref="L77:M77"/>
    <mergeCell ref="A82:B82"/>
    <mergeCell ref="D82:G82"/>
    <mergeCell ref="A85:B85"/>
    <mergeCell ref="D85:G85"/>
    <mergeCell ref="L78:M78"/>
    <mergeCell ref="L79:M79"/>
    <mergeCell ref="L80:M80"/>
  </mergeCells>
  <printOptions/>
  <pageMargins left="0.7" right="0.7" top="0.75" bottom="0.75" header="0.3" footer="0.3"/>
  <pageSetup horizontalDpi="600" verticalDpi="600" orientation="portrait" paperSize="9" scale="71" r:id="rId1"/>
  <rowBreaks count="1" manualBreakCount="1">
    <brk id="66" max="13" man="1"/>
  </rowBreaks>
  <colBreaks count="1" manualBreakCount="1">
    <brk id="1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view="pageBreakPreview" zoomScaleSheetLayoutView="100" zoomScalePageLayoutView="0" workbookViewId="0" topLeftCell="A1">
      <selection activeCell="T38" sqref="T38"/>
    </sheetView>
  </sheetViews>
  <sheetFormatPr defaultColWidth="9.140625" defaultRowHeight="15"/>
  <cols>
    <col min="8" max="8" width="0.42578125" style="0" customWidth="1"/>
    <col min="9" max="9" width="6.00390625" style="0" hidden="1" customWidth="1"/>
    <col min="10" max="11" width="9.140625" style="0" hidden="1" customWidth="1"/>
    <col min="13" max="13" width="3.140625" style="0" customWidth="1"/>
    <col min="14" max="14" width="10.421875" style="0" customWidth="1"/>
  </cols>
  <sheetData>
    <row r="1" spans="1:14" ht="32.25" customHeight="1">
      <c r="A1" s="474" t="s">
        <v>206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</row>
    <row r="2" spans="1:14" ht="15.75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</row>
    <row r="3" spans="1:14" ht="15">
      <c r="A3" s="475" t="s">
        <v>258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</row>
    <row r="4" spans="1:14" ht="15">
      <c r="A4" s="476" t="s">
        <v>114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</row>
    <row r="5" spans="1:14" ht="15">
      <c r="A5" s="476" t="s">
        <v>259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</row>
    <row r="6" spans="1:14" ht="15.75" thickBot="1">
      <c r="A6" s="331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 t="s">
        <v>2</v>
      </c>
    </row>
    <row r="7" spans="1:14" s="333" customFormat="1" ht="15.75" thickBot="1">
      <c r="A7" s="615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336">
        <f>SUM(L8:M11)</f>
        <v>38569</v>
      </c>
    </row>
    <row r="8" spans="1:14" s="333" customFormat="1" ht="15">
      <c r="A8" s="337" t="s">
        <v>260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616">
        <v>38569</v>
      </c>
      <c r="M8" s="636"/>
      <c r="N8" s="362"/>
    </row>
    <row r="9" spans="1:14" s="333" customFormat="1" ht="15" hidden="1">
      <c r="A9" s="340"/>
      <c r="B9" s="341"/>
      <c r="C9" s="342"/>
      <c r="D9" s="342"/>
      <c r="E9" s="342"/>
      <c r="F9" s="343"/>
      <c r="G9" s="343"/>
      <c r="H9" s="341"/>
      <c r="I9" s="343"/>
      <c r="J9" s="344"/>
      <c r="K9" s="345"/>
      <c r="L9" s="618"/>
      <c r="M9" s="634"/>
      <c r="N9" s="365"/>
    </row>
    <row r="10" spans="1:14" s="333" customFormat="1" ht="15" hidden="1">
      <c r="A10" s="340"/>
      <c r="B10" s="341"/>
      <c r="C10" s="342"/>
      <c r="D10" s="342"/>
      <c r="E10" s="342"/>
      <c r="F10" s="343"/>
      <c r="G10" s="343"/>
      <c r="H10" s="341"/>
      <c r="I10" s="343"/>
      <c r="J10" s="344"/>
      <c r="K10" s="345"/>
      <c r="L10" s="618"/>
      <c r="M10" s="634"/>
      <c r="N10" s="365"/>
    </row>
    <row r="11" spans="1:14" s="333" customFormat="1" ht="15.75" thickBot="1">
      <c r="A11" s="347"/>
      <c r="B11" s="348"/>
      <c r="C11" s="349"/>
      <c r="D11" s="349"/>
      <c r="E11" s="349"/>
      <c r="F11" s="350"/>
      <c r="G11" s="350"/>
      <c r="H11" s="348"/>
      <c r="I11" s="350"/>
      <c r="J11" s="351"/>
      <c r="K11" s="352"/>
      <c r="L11" s="631"/>
      <c r="M11" s="635"/>
      <c r="N11" s="380"/>
    </row>
    <row r="13" spans="1:14" s="333" customFormat="1" ht="15">
      <c r="A13" s="609" t="s">
        <v>153</v>
      </c>
      <c r="B13" s="609"/>
      <c r="C13" s="381"/>
      <c r="D13" s="610"/>
      <c r="E13" s="610"/>
      <c r="F13" s="610"/>
      <c r="G13" s="610"/>
      <c r="H13" s="378" t="s">
        <v>5</v>
      </c>
      <c r="I13" s="378"/>
      <c r="J13" s="379" t="s">
        <v>5</v>
      </c>
      <c r="K13" s="379"/>
      <c r="L13" s="379"/>
      <c r="M13" s="379"/>
      <c r="N13" s="379"/>
    </row>
    <row r="14" spans="1:14" s="333" customFormat="1" ht="15">
      <c r="A14" s="379"/>
      <c r="B14" s="379"/>
      <c r="C14" s="379"/>
      <c r="D14" s="378"/>
      <c r="E14" s="378"/>
      <c r="F14" s="378"/>
      <c r="G14" s="378"/>
      <c r="H14" s="378"/>
      <c r="I14" s="378"/>
      <c r="J14" s="378" t="s">
        <v>6</v>
      </c>
      <c r="K14" s="379"/>
      <c r="L14" s="379"/>
      <c r="M14" s="379"/>
      <c r="N14" s="379"/>
    </row>
    <row r="15" spans="1:14" s="333" customFormat="1" ht="15">
      <c r="A15" s="379"/>
      <c r="B15" s="379"/>
      <c r="C15" s="379"/>
      <c r="D15" s="379"/>
      <c r="E15" s="379"/>
      <c r="F15" s="379"/>
      <c r="G15" s="379"/>
      <c r="H15" s="379"/>
      <c r="I15" s="378"/>
      <c r="J15" s="378"/>
      <c r="K15" s="379"/>
      <c r="L15" s="379"/>
      <c r="M15" s="379"/>
      <c r="N15" s="379"/>
    </row>
    <row r="16" spans="1:14" s="333" customFormat="1" ht="15">
      <c r="A16" s="609" t="s">
        <v>188</v>
      </c>
      <c r="B16" s="609"/>
      <c r="C16" s="381"/>
      <c r="D16" s="610"/>
      <c r="E16" s="610"/>
      <c r="F16" s="610"/>
      <c r="G16" s="610"/>
      <c r="H16" s="378" t="s">
        <v>8</v>
      </c>
      <c r="I16" s="378"/>
      <c r="J16" s="378" t="s">
        <v>154</v>
      </c>
      <c r="K16" s="379"/>
      <c r="L16" s="379"/>
      <c r="M16" s="379"/>
      <c r="N16" s="379"/>
    </row>
    <row r="17" spans="1:14" s="333" customFormat="1" ht="15">
      <c r="A17" s="379"/>
      <c r="B17" s="379"/>
      <c r="C17" s="379"/>
      <c r="D17" s="378"/>
      <c r="E17" s="378"/>
      <c r="F17" s="379"/>
      <c r="G17" s="379"/>
      <c r="H17" s="379"/>
      <c r="I17" s="378"/>
      <c r="J17" s="378" t="s">
        <v>6</v>
      </c>
      <c r="K17" s="379"/>
      <c r="L17" s="379"/>
      <c r="M17" s="379"/>
      <c r="N17" s="379"/>
    </row>
  </sheetData>
  <sheetProtection/>
  <mergeCells count="13">
    <mergeCell ref="A1:N1"/>
    <mergeCell ref="A3:N3"/>
    <mergeCell ref="A4:N4"/>
    <mergeCell ref="A5:N5"/>
    <mergeCell ref="A7:M7"/>
    <mergeCell ref="L8:M8"/>
    <mergeCell ref="L9:M9"/>
    <mergeCell ref="L10:M10"/>
    <mergeCell ref="L11:M11"/>
    <mergeCell ref="A13:B13"/>
    <mergeCell ref="D13:G13"/>
    <mergeCell ref="A16:B16"/>
    <mergeCell ref="D16:G1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="60" zoomScalePageLayoutView="0" workbookViewId="0" topLeftCell="A1">
      <selection activeCell="A2" sqref="A1:N16384"/>
    </sheetView>
  </sheetViews>
  <sheetFormatPr defaultColWidth="9.140625" defaultRowHeight="15"/>
  <cols>
    <col min="8" max="8" width="16.57421875" style="0" customWidth="1"/>
    <col min="9" max="9" width="6.00390625" style="0" hidden="1" customWidth="1"/>
    <col min="10" max="10" width="9.140625" style="0" hidden="1" customWidth="1"/>
    <col min="11" max="11" width="15.28125" style="0" customWidth="1"/>
    <col min="13" max="13" width="3.140625" style="0" customWidth="1"/>
    <col min="14" max="14" width="12.421875" style="0" customWidth="1"/>
  </cols>
  <sheetData>
    <row r="1" spans="1:14" ht="31.5" customHeight="1">
      <c r="A1" s="474" t="s">
        <v>206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</row>
    <row r="2" spans="1:14" ht="15.75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</row>
    <row r="3" spans="1:14" ht="15">
      <c r="A3" s="475" t="s">
        <v>14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</row>
    <row r="4" spans="1:14" ht="15">
      <c r="A4" s="476" t="s">
        <v>15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</row>
    <row r="5" spans="1:14" ht="15">
      <c r="A5" s="476" t="s">
        <v>169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</row>
    <row r="6" spans="1:14" ht="15.75" thickBot="1">
      <c r="A6" s="331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 t="s">
        <v>2</v>
      </c>
    </row>
    <row r="7" spans="1:14" ht="15.75" thickBot="1">
      <c r="A7" s="615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336">
        <f>SUM(L8:M16)</f>
        <v>1109871.7599999998</v>
      </c>
    </row>
    <row r="8" spans="1:14" ht="15">
      <c r="A8" s="337" t="s">
        <v>261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616">
        <v>96242</v>
      </c>
      <c r="M8" s="636"/>
      <c r="N8" s="362"/>
    </row>
    <row r="9" spans="1:14" ht="15">
      <c r="A9" s="366" t="s">
        <v>262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626">
        <v>143524.71</v>
      </c>
      <c r="M9" s="637"/>
      <c r="N9" s="365"/>
    </row>
    <row r="10" spans="1:14" ht="15">
      <c r="A10" s="366" t="s">
        <v>263</v>
      </c>
      <c r="B10" s="367"/>
      <c r="C10" s="367"/>
      <c r="D10" s="367"/>
      <c r="E10" s="367"/>
      <c r="F10" s="367"/>
      <c r="G10" s="367"/>
      <c r="H10" s="367"/>
      <c r="I10" s="367"/>
      <c r="J10" s="367"/>
      <c r="K10" s="367"/>
      <c r="L10" s="626">
        <v>68182.1</v>
      </c>
      <c r="M10" s="637"/>
      <c r="N10" s="365"/>
    </row>
    <row r="11" spans="1:14" ht="15">
      <c r="A11" s="366" t="s">
        <v>264</v>
      </c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626">
        <v>88252</v>
      </c>
      <c r="M11" s="637"/>
      <c r="N11" s="365"/>
    </row>
    <row r="12" spans="1:14" ht="15">
      <c r="A12" s="366" t="s">
        <v>266</v>
      </c>
      <c r="B12" s="367"/>
      <c r="C12" s="367"/>
      <c r="D12" s="367"/>
      <c r="E12" s="367"/>
      <c r="F12" s="367"/>
      <c r="G12" s="367"/>
      <c r="H12" s="367"/>
      <c r="I12" s="367"/>
      <c r="J12" s="367"/>
      <c r="K12" s="367"/>
      <c r="L12" s="626">
        <v>48372.5</v>
      </c>
      <c r="M12" s="637"/>
      <c r="N12" s="365"/>
    </row>
    <row r="13" spans="1:14" ht="15">
      <c r="A13" s="366" t="s">
        <v>265</v>
      </c>
      <c r="B13" s="367"/>
      <c r="C13" s="367"/>
      <c r="D13" s="367"/>
      <c r="E13" s="367"/>
      <c r="F13" s="367"/>
      <c r="G13" s="367"/>
      <c r="H13" s="367"/>
      <c r="I13" s="367"/>
      <c r="J13" s="367"/>
      <c r="K13" s="367"/>
      <c r="L13" s="626">
        <v>64621.49</v>
      </c>
      <c r="M13" s="637"/>
      <c r="N13" s="365"/>
    </row>
    <row r="14" spans="1:14" ht="15">
      <c r="A14" s="340" t="s">
        <v>267</v>
      </c>
      <c r="B14" s="341"/>
      <c r="C14" s="342"/>
      <c r="D14" s="342"/>
      <c r="E14" s="342"/>
      <c r="F14" s="343"/>
      <c r="G14" s="343"/>
      <c r="H14" s="341"/>
      <c r="I14" s="343"/>
      <c r="J14" s="344"/>
      <c r="K14" s="345"/>
      <c r="L14" s="618">
        <v>1847.62</v>
      </c>
      <c r="M14" s="634"/>
      <c r="N14" s="365"/>
    </row>
    <row r="15" spans="1:14" ht="15">
      <c r="A15" s="340" t="s">
        <v>268</v>
      </c>
      <c r="B15" s="341"/>
      <c r="C15" s="342"/>
      <c r="D15" s="342"/>
      <c r="E15" s="342"/>
      <c r="F15" s="343"/>
      <c r="G15" s="343"/>
      <c r="H15" s="341"/>
      <c r="I15" s="343"/>
      <c r="J15" s="344"/>
      <c r="K15" s="345"/>
      <c r="L15" s="618">
        <v>19980.89</v>
      </c>
      <c r="M15" s="634"/>
      <c r="N15" s="365"/>
    </row>
    <row r="16" spans="1:14" ht="15.75" thickBot="1">
      <c r="A16" s="340" t="s">
        <v>269</v>
      </c>
      <c r="B16" s="348"/>
      <c r="C16" s="349"/>
      <c r="D16" s="349"/>
      <c r="E16" s="349"/>
      <c r="F16" s="350"/>
      <c r="G16" s="350"/>
      <c r="H16" s="348"/>
      <c r="I16" s="350"/>
      <c r="J16" s="351"/>
      <c r="K16" s="352"/>
      <c r="L16" s="631">
        <v>578848.45</v>
      </c>
      <c r="M16" s="635"/>
      <c r="N16" s="380"/>
    </row>
    <row r="18" spans="1:14" ht="15">
      <c r="A18" s="609" t="s">
        <v>153</v>
      </c>
      <c r="B18" s="609"/>
      <c r="C18" s="381"/>
      <c r="D18" s="610"/>
      <c r="E18" s="610"/>
      <c r="F18" s="610"/>
      <c r="G18" s="610"/>
      <c r="H18" s="378" t="s">
        <v>5</v>
      </c>
      <c r="I18" s="378"/>
      <c r="J18" s="379" t="s">
        <v>5</v>
      </c>
      <c r="K18" s="379"/>
      <c r="L18" s="379"/>
      <c r="M18" s="379"/>
      <c r="N18" s="379"/>
    </row>
    <row r="19" spans="1:14" ht="15">
      <c r="A19" s="379"/>
      <c r="B19" s="379"/>
      <c r="C19" s="379"/>
      <c r="D19" s="378"/>
      <c r="E19" s="378"/>
      <c r="F19" s="378"/>
      <c r="G19" s="378"/>
      <c r="H19" s="378"/>
      <c r="I19" s="378"/>
      <c r="J19" s="378" t="s">
        <v>6</v>
      </c>
      <c r="K19" s="379"/>
      <c r="L19" s="379"/>
      <c r="M19" s="379"/>
      <c r="N19" s="379"/>
    </row>
    <row r="20" spans="1:14" ht="15">
      <c r="A20" s="379"/>
      <c r="B20" s="379"/>
      <c r="C20" s="379"/>
      <c r="D20" s="379"/>
      <c r="E20" s="379"/>
      <c r="F20" s="379"/>
      <c r="G20" s="379"/>
      <c r="H20" s="379"/>
      <c r="I20" s="378"/>
      <c r="J20" s="378"/>
      <c r="K20" s="379"/>
      <c r="L20" s="379"/>
      <c r="M20" s="379"/>
      <c r="N20" s="379"/>
    </row>
    <row r="21" spans="1:14" ht="15">
      <c r="A21" s="609" t="s">
        <v>188</v>
      </c>
      <c r="B21" s="609"/>
      <c r="C21" s="381"/>
      <c r="D21" s="610"/>
      <c r="E21" s="610"/>
      <c r="F21" s="610"/>
      <c r="G21" s="610"/>
      <c r="H21" s="378" t="s">
        <v>8</v>
      </c>
      <c r="I21" s="378"/>
      <c r="J21" s="378" t="s">
        <v>154</v>
      </c>
      <c r="K21" s="379"/>
      <c r="L21" s="379"/>
      <c r="M21" s="379"/>
      <c r="N21" s="379"/>
    </row>
    <row r="22" spans="1:14" ht="15">
      <c r="A22" s="379"/>
      <c r="B22" s="379"/>
      <c r="C22" s="379"/>
      <c r="D22" s="378"/>
      <c r="E22" s="378"/>
      <c r="F22" s="379"/>
      <c r="G22" s="379"/>
      <c r="H22" s="379"/>
      <c r="I22" s="378"/>
      <c r="J22" s="378" t="s">
        <v>6</v>
      </c>
      <c r="K22" s="379"/>
      <c r="L22" s="379"/>
      <c r="M22" s="379"/>
      <c r="N22" s="379"/>
    </row>
  </sheetData>
  <sheetProtection/>
  <mergeCells count="18">
    <mergeCell ref="A1:N1"/>
    <mergeCell ref="A3:N3"/>
    <mergeCell ref="A4:N4"/>
    <mergeCell ref="A5:N5"/>
    <mergeCell ref="A7:M7"/>
    <mergeCell ref="L8:M8"/>
    <mergeCell ref="L15:M15"/>
    <mergeCell ref="L16:M16"/>
    <mergeCell ref="A18:B18"/>
    <mergeCell ref="D18:G18"/>
    <mergeCell ref="A21:B21"/>
    <mergeCell ref="D21:G21"/>
    <mergeCell ref="L9:M9"/>
    <mergeCell ref="L10:M10"/>
    <mergeCell ref="L11:M11"/>
    <mergeCell ref="L12:M12"/>
    <mergeCell ref="L13:M13"/>
    <mergeCell ref="L14:M14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view="pageBreakPreview" zoomScale="60" zoomScalePageLayoutView="0" workbookViewId="0" topLeftCell="A1">
      <selection activeCell="A10" sqref="A10:IV14"/>
    </sheetView>
  </sheetViews>
  <sheetFormatPr defaultColWidth="9.140625" defaultRowHeight="15"/>
  <cols>
    <col min="8" max="8" width="19.00390625" style="0" customWidth="1"/>
    <col min="9" max="9" width="6.00390625" style="0" hidden="1" customWidth="1"/>
    <col min="10" max="10" width="9.140625" style="0" hidden="1" customWidth="1"/>
    <col min="11" max="11" width="15.28125" style="0" hidden="1" customWidth="1"/>
    <col min="13" max="13" width="3.140625" style="0" customWidth="1"/>
    <col min="14" max="14" width="12.421875" style="0" customWidth="1"/>
  </cols>
  <sheetData>
    <row r="1" spans="1:14" ht="31.5" customHeight="1">
      <c r="A1" s="474" t="s">
        <v>206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</row>
    <row r="2" spans="1:14" ht="15.75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</row>
    <row r="3" spans="1:14" ht="15">
      <c r="A3" s="475" t="s">
        <v>11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</row>
    <row r="4" spans="1:14" ht="15">
      <c r="A4" s="476" t="s">
        <v>12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</row>
    <row r="5" spans="1:14" ht="15">
      <c r="A5" s="476" t="s">
        <v>270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</row>
    <row r="6" spans="1:14" ht="15.75" thickBot="1">
      <c r="A6" s="331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 t="s">
        <v>2</v>
      </c>
    </row>
    <row r="7" spans="1:14" ht="15.75" thickBot="1">
      <c r="A7" s="615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336">
        <f>SUM(L8:M9)</f>
        <v>64941.13</v>
      </c>
    </row>
    <row r="8" spans="1:14" ht="15">
      <c r="A8" s="337" t="s">
        <v>271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616">
        <v>64941.13</v>
      </c>
      <c r="M8" s="617"/>
      <c r="N8" s="362"/>
    </row>
    <row r="9" spans="1:14" ht="15.75" thickBot="1">
      <c r="A9" s="347"/>
      <c r="B9" s="348"/>
      <c r="C9" s="349"/>
      <c r="D9" s="349"/>
      <c r="E9" s="349"/>
      <c r="F9" s="350"/>
      <c r="G9" s="350"/>
      <c r="H9" s="348"/>
      <c r="I9" s="350"/>
      <c r="J9" s="351"/>
      <c r="K9" s="352"/>
      <c r="L9" s="631"/>
      <c r="M9" s="638"/>
      <c r="N9" s="380"/>
    </row>
    <row r="11" spans="1:14" ht="15">
      <c r="A11" s="609" t="s">
        <v>153</v>
      </c>
      <c r="B11" s="609"/>
      <c r="C11" s="381"/>
      <c r="D11" s="610"/>
      <c r="E11" s="610"/>
      <c r="F11" s="610"/>
      <c r="G11" s="610"/>
      <c r="H11" s="378" t="s">
        <v>5</v>
      </c>
      <c r="I11" s="378"/>
      <c r="J11" s="379" t="s">
        <v>5</v>
      </c>
      <c r="K11" s="379"/>
      <c r="L11" s="379"/>
      <c r="M11" s="379"/>
      <c r="N11" s="379"/>
    </row>
    <row r="12" spans="1:14" ht="15">
      <c r="A12" s="379"/>
      <c r="B12" s="379"/>
      <c r="C12" s="379"/>
      <c r="D12" s="378"/>
      <c r="E12" s="378"/>
      <c r="F12" s="378"/>
      <c r="G12" s="378"/>
      <c r="H12" s="378"/>
      <c r="I12" s="378"/>
      <c r="J12" s="378" t="s">
        <v>6</v>
      </c>
      <c r="K12" s="379"/>
      <c r="L12" s="379"/>
      <c r="M12" s="379"/>
      <c r="N12" s="379"/>
    </row>
    <row r="13" spans="1:14" ht="15">
      <c r="A13" s="379"/>
      <c r="B13" s="379"/>
      <c r="C13" s="379"/>
      <c r="D13" s="379"/>
      <c r="E13" s="379"/>
      <c r="F13" s="379"/>
      <c r="G13" s="379"/>
      <c r="H13" s="379"/>
      <c r="I13" s="378"/>
      <c r="J13" s="378"/>
      <c r="K13" s="379"/>
      <c r="L13" s="379"/>
      <c r="M13" s="379"/>
      <c r="N13" s="379"/>
    </row>
    <row r="14" spans="1:14" ht="15">
      <c r="A14" s="609" t="s">
        <v>188</v>
      </c>
      <c r="B14" s="609"/>
      <c r="C14" s="381"/>
      <c r="D14" s="610"/>
      <c r="E14" s="610"/>
      <c r="F14" s="610"/>
      <c r="G14" s="610"/>
      <c r="H14" s="378" t="s">
        <v>8</v>
      </c>
      <c r="I14" s="378"/>
      <c r="J14" s="378" t="s">
        <v>154</v>
      </c>
      <c r="K14" s="379"/>
      <c r="L14" s="379"/>
      <c r="M14" s="379"/>
      <c r="N14" s="379"/>
    </row>
    <row r="15" spans="1:14" ht="15">
      <c r="A15" s="379"/>
      <c r="B15" s="379"/>
      <c r="C15" s="379"/>
      <c r="D15" s="378"/>
      <c r="E15" s="378"/>
      <c r="F15" s="379"/>
      <c r="G15" s="379"/>
      <c r="H15" s="379"/>
      <c r="I15" s="378"/>
      <c r="J15" s="378" t="s">
        <v>6</v>
      </c>
      <c r="K15" s="379"/>
      <c r="L15" s="379"/>
      <c r="M15" s="379"/>
      <c r="N15" s="379"/>
    </row>
  </sheetData>
  <sheetProtection/>
  <mergeCells count="11">
    <mergeCell ref="L9:M9"/>
    <mergeCell ref="A11:B11"/>
    <mergeCell ref="D11:G11"/>
    <mergeCell ref="A14:B14"/>
    <mergeCell ref="D14:G14"/>
    <mergeCell ref="A1:N1"/>
    <mergeCell ref="A3:N3"/>
    <mergeCell ref="A4:N4"/>
    <mergeCell ref="A5:N5"/>
    <mergeCell ref="A7:M7"/>
    <mergeCell ref="L8:M8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19"/>
  <sheetViews>
    <sheetView view="pageBreakPreview" zoomScale="60" zoomScalePageLayoutView="0" workbookViewId="0" topLeftCell="A169">
      <selection activeCell="J126" sqref="J126:L126"/>
    </sheetView>
  </sheetViews>
  <sheetFormatPr defaultColWidth="9.140625" defaultRowHeight="15"/>
  <cols>
    <col min="1" max="1" width="13.57421875" style="446" customWidth="1"/>
    <col min="2" max="2" width="14.8515625" style="446" customWidth="1"/>
    <col min="3" max="3" width="7.7109375" style="446" customWidth="1"/>
    <col min="4" max="4" width="1.57421875" style="446" customWidth="1"/>
    <col min="5" max="5" width="8.7109375" style="446" customWidth="1"/>
    <col min="6" max="6" width="4.140625" style="446" customWidth="1"/>
    <col min="7" max="7" width="8.00390625" style="446" customWidth="1"/>
    <col min="8" max="8" width="7.00390625" style="446" customWidth="1"/>
    <col min="9" max="9" width="4.28125" style="446" customWidth="1"/>
    <col min="10" max="10" width="11.7109375" style="446" customWidth="1"/>
    <col min="11" max="11" width="7.00390625" style="446" customWidth="1"/>
    <col min="12" max="12" width="1.57421875" style="446" customWidth="1"/>
    <col min="13" max="13" width="11.57421875" style="446" customWidth="1"/>
    <col min="14" max="14" width="13.8515625" style="446" customWidth="1"/>
    <col min="15" max="15" width="13.140625" style="333" customWidth="1"/>
    <col min="16" max="16" width="11.57421875" style="333" bestFit="1" customWidth="1"/>
    <col min="17" max="16384" width="9.140625" style="333" customWidth="1"/>
  </cols>
  <sheetData>
    <row r="1" spans="1:14" ht="33" customHeight="1">
      <c r="A1" s="633" t="s">
        <v>383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</row>
    <row r="2" spans="1:14" ht="15.75">
      <c r="A2" s="332"/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</row>
    <row r="3" spans="1:14" ht="15">
      <c r="A3" s="623" t="s">
        <v>272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</row>
    <row r="4" spans="1:14" ht="15">
      <c r="A4" s="624" t="s">
        <v>66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</row>
    <row r="5" spans="1:14" ht="15">
      <c r="A5" s="624" t="s">
        <v>273</v>
      </c>
      <c r="B5" s="624"/>
      <c r="C5" s="624"/>
      <c r="D5" s="624"/>
      <c r="E5" s="624"/>
      <c r="F5" s="624"/>
      <c r="G5" s="624"/>
      <c r="H5" s="624"/>
      <c r="I5" s="624"/>
      <c r="J5" s="624"/>
      <c r="K5" s="624"/>
      <c r="L5" s="624"/>
      <c r="M5" s="624"/>
      <c r="N5" s="624"/>
    </row>
    <row r="6" spans="1:14" ht="15.75" thickBot="1">
      <c r="A6" s="334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 t="s">
        <v>2</v>
      </c>
    </row>
    <row r="7" spans="1:14" ht="15.75" thickBot="1">
      <c r="A7" s="615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336">
        <f>M8+M9+M10</f>
        <v>5660967</v>
      </c>
    </row>
    <row r="8" spans="1:14" ht="15.75" thickBot="1">
      <c r="A8" s="382"/>
      <c r="B8" s="383"/>
      <c r="C8" s="675">
        <v>471747</v>
      </c>
      <c r="D8" s="675"/>
      <c r="E8" s="675"/>
      <c r="F8" s="384" t="s">
        <v>69</v>
      </c>
      <c r="G8" s="384">
        <v>8</v>
      </c>
      <c r="H8" s="384" t="s">
        <v>70</v>
      </c>
      <c r="I8" s="384" t="s">
        <v>71</v>
      </c>
      <c r="J8" s="385"/>
      <c r="K8" s="385"/>
      <c r="L8" s="670">
        <f>ROUND(C8*G8,2)</f>
        <v>3773976</v>
      </c>
      <c r="M8" s="671"/>
      <c r="N8" s="339"/>
    </row>
    <row r="9" spans="1:14" ht="15">
      <c r="A9" s="356"/>
      <c r="B9" s="357"/>
      <c r="C9" s="641">
        <v>471747.75</v>
      </c>
      <c r="D9" s="641"/>
      <c r="E9" s="641"/>
      <c r="F9" s="341" t="s">
        <v>69</v>
      </c>
      <c r="G9" s="341">
        <v>4</v>
      </c>
      <c r="H9" s="384" t="s">
        <v>70</v>
      </c>
      <c r="I9" s="341" t="s">
        <v>71</v>
      </c>
      <c r="J9" s="363"/>
      <c r="K9" s="364" t="s">
        <v>71</v>
      </c>
      <c r="L9" s="672">
        <f>ROUND(C9*G9,2)</f>
        <v>1886991</v>
      </c>
      <c r="M9" s="673"/>
      <c r="N9" s="346"/>
    </row>
    <row r="10" spans="1:14" ht="15.75" thickBot="1">
      <c r="A10" s="347"/>
      <c r="B10" s="348"/>
      <c r="C10" s="645"/>
      <c r="D10" s="645"/>
      <c r="E10" s="645"/>
      <c r="F10" s="348"/>
      <c r="G10" s="348"/>
      <c r="H10" s="348"/>
      <c r="I10" s="348"/>
      <c r="J10" s="348"/>
      <c r="K10" s="348"/>
      <c r="L10" s="348"/>
      <c r="M10" s="388">
        <f>L8+L9</f>
        <v>5660967</v>
      </c>
      <c r="N10" s="353"/>
    </row>
    <row r="11" spans="1:14" ht="15">
      <c r="A11" s="35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</row>
    <row r="12" spans="1:14" ht="15">
      <c r="A12" s="357"/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</row>
    <row r="13" spans="1:14" ht="15">
      <c r="A13" s="623" t="s">
        <v>274</v>
      </c>
      <c r="B13" s="623"/>
      <c r="C13" s="623"/>
      <c r="D13" s="623"/>
      <c r="E13" s="623"/>
      <c r="F13" s="623"/>
      <c r="G13" s="623"/>
      <c r="H13" s="623"/>
      <c r="I13" s="623"/>
      <c r="J13" s="623"/>
      <c r="K13" s="623"/>
      <c r="L13" s="623"/>
      <c r="M13" s="623"/>
      <c r="N13" s="623"/>
    </row>
    <row r="14" spans="1:14" ht="15">
      <c r="A14" s="624" t="s">
        <v>275</v>
      </c>
      <c r="B14" s="624"/>
      <c r="C14" s="624"/>
      <c r="D14" s="624"/>
      <c r="E14" s="624"/>
      <c r="F14" s="624"/>
      <c r="G14" s="624"/>
      <c r="H14" s="624"/>
      <c r="I14" s="624"/>
      <c r="J14" s="624"/>
      <c r="K14" s="624"/>
      <c r="L14" s="624"/>
      <c r="M14" s="624"/>
      <c r="N14" s="624"/>
    </row>
    <row r="15" spans="1:14" ht="15">
      <c r="A15" s="624" t="s">
        <v>273</v>
      </c>
      <c r="B15" s="624"/>
      <c r="C15" s="624"/>
      <c r="D15" s="624"/>
      <c r="E15" s="624"/>
      <c r="F15" s="624"/>
      <c r="G15" s="624"/>
      <c r="H15" s="624"/>
      <c r="I15" s="624"/>
      <c r="J15" s="624"/>
      <c r="K15" s="624"/>
      <c r="L15" s="624"/>
      <c r="M15" s="624"/>
      <c r="N15" s="624"/>
    </row>
    <row r="16" spans="1:14" ht="15.75" thickBot="1">
      <c r="A16" s="334"/>
      <c r="B16" s="334"/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 t="s">
        <v>2</v>
      </c>
    </row>
    <row r="17" spans="1:14" ht="15.75" thickBot="1">
      <c r="A17" s="615"/>
      <c r="B17" s="615"/>
      <c r="C17" s="615"/>
      <c r="D17" s="615"/>
      <c r="E17" s="615"/>
      <c r="F17" s="615"/>
      <c r="G17" s="615"/>
      <c r="H17" s="615"/>
      <c r="I17" s="615"/>
      <c r="J17" s="615"/>
      <c r="K17" s="615"/>
      <c r="L17" s="615"/>
      <c r="M17" s="615"/>
      <c r="N17" s="336">
        <f>M18+M19</f>
        <v>4800</v>
      </c>
    </row>
    <row r="18" spans="1:14" ht="15">
      <c r="A18" s="382"/>
      <c r="B18" s="383"/>
      <c r="C18" s="383">
        <v>8</v>
      </c>
      <c r="D18" s="383"/>
      <c r="E18" s="383" t="s">
        <v>68</v>
      </c>
      <c r="F18" s="389" t="s">
        <v>69</v>
      </c>
      <c r="G18" s="383">
        <v>50</v>
      </c>
      <c r="H18" s="383" t="s">
        <v>2</v>
      </c>
      <c r="I18" s="383" t="s">
        <v>69</v>
      </c>
      <c r="J18" s="383">
        <v>12</v>
      </c>
      <c r="K18" s="383" t="s">
        <v>70</v>
      </c>
      <c r="L18" s="383" t="s">
        <v>71</v>
      </c>
      <c r="M18" s="390">
        <f>C18*G18*J18</f>
        <v>4800</v>
      </c>
      <c r="N18" s="339"/>
    </row>
    <row r="19" spans="1:14" ht="15.75" thickBot="1">
      <c r="A19" s="391"/>
      <c r="B19" s="350"/>
      <c r="C19" s="350"/>
      <c r="D19" s="350"/>
      <c r="E19" s="350" t="s">
        <v>68</v>
      </c>
      <c r="F19" s="392" t="s">
        <v>69</v>
      </c>
      <c r="G19" s="350"/>
      <c r="H19" s="350" t="s">
        <v>2</v>
      </c>
      <c r="I19" s="350" t="s">
        <v>69</v>
      </c>
      <c r="J19" s="350"/>
      <c r="K19" s="350" t="s">
        <v>70</v>
      </c>
      <c r="L19" s="350" t="s">
        <v>71</v>
      </c>
      <c r="M19" s="393">
        <f>C19*G19*J19</f>
        <v>0</v>
      </c>
      <c r="N19" s="353"/>
    </row>
    <row r="20" spans="1:14" ht="15">
      <c r="A20" s="357"/>
      <c r="B20" s="357"/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</row>
    <row r="21" spans="1:14" ht="15">
      <c r="A21" s="357"/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</row>
    <row r="22" spans="1:14" ht="15">
      <c r="A22" s="623" t="s">
        <v>9</v>
      </c>
      <c r="B22" s="623"/>
      <c r="C22" s="623"/>
      <c r="D22" s="623"/>
      <c r="E22" s="623"/>
      <c r="F22" s="623"/>
      <c r="G22" s="623"/>
      <c r="H22" s="623"/>
      <c r="I22" s="623"/>
      <c r="J22" s="623"/>
      <c r="K22" s="623"/>
      <c r="L22" s="623"/>
      <c r="M22" s="623"/>
      <c r="N22" s="623"/>
    </row>
    <row r="23" spans="1:14" ht="15">
      <c r="A23" s="624" t="s">
        <v>10</v>
      </c>
      <c r="B23" s="624"/>
      <c r="C23" s="624"/>
      <c r="D23" s="624"/>
      <c r="E23" s="624"/>
      <c r="F23" s="624"/>
      <c r="G23" s="624"/>
      <c r="H23" s="624"/>
      <c r="I23" s="624"/>
      <c r="J23" s="624"/>
      <c r="K23" s="624"/>
      <c r="L23" s="624"/>
      <c r="M23" s="624"/>
      <c r="N23" s="624"/>
    </row>
    <row r="24" spans="1:14" ht="15">
      <c r="A24" s="624" t="s">
        <v>273</v>
      </c>
      <c r="B24" s="624"/>
      <c r="C24" s="624"/>
      <c r="D24" s="624"/>
      <c r="E24" s="624"/>
      <c r="F24" s="624"/>
      <c r="G24" s="624"/>
      <c r="H24" s="624"/>
      <c r="I24" s="624"/>
      <c r="J24" s="624"/>
      <c r="K24" s="624"/>
      <c r="L24" s="624"/>
      <c r="M24" s="624"/>
      <c r="N24" s="624"/>
    </row>
    <row r="25" spans="1:14" ht="15.75" thickBot="1">
      <c r="A25" s="334"/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 t="s">
        <v>2</v>
      </c>
    </row>
    <row r="26" spans="1:14" ht="15.75" thickBot="1">
      <c r="A26" s="615"/>
      <c r="B26" s="615"/>
      <c r="C26" s="615"/>
      <c r="D26" s="615"/>
      <c r="E26" s="615"/>
      <c r="F26" s="615"/>
      <c r="G26" s="615"/>
      <c r="H26" s="615"/>
      <c r="I26" s="615"/>
      <c r="J26" s="615"/>
      <c r="K26" s="615"/>
      <c r="L26" s="615"/>
      <c r="M26" s="615"/>
      <c r="N26" s="336">
        <f>M28</f>
        <v>1709612</v>
      </c>
    </row>
    <row r="27" spans="1:14" ht="15">
      <c r="A27" s="382"/>
      <c r="B27" s="383"/>
      <c r="C27" s="674">
        <v>0.302</v>
      </c>
      <c r="D27" s="675"/>
      <c r="E27" s="675"/>
      <c r="F27" s="384"/>
      <c r="G27" s="384"/>
      <c r="H27" s="384"/>
      <c r="I27" s="384"/>
      <c r="J27" s="385"/>
      <c r="K27" s="385"/>
      <c r="L27" s="670">
        <v>1709612</v>
      </c>
      <c r="M27" s="671"/>
      <c r="N27" s="339"/>
    </row>
    <row r="28" spans="1:14" ht="15.75" thickBot="1">
      <c r="A28" s="347"/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94">
        <f>L27</f>
        <v>1709612</v>
      </c>
      <c r="N28" s="353"/>
    </row>
    <row r="29" spans="1:14" ht="15">
      <c r="A29" s="357"/>
      <c r="B29" s="357"/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7"/>
    </row>
    <row r="30" spans="1:14" ht="15">
      <c r="A30" s="623" t="s">
        <v>96</v>
      </c>
      <c r="B30" s="623"/>
      <c r="C30" s="623"/>
      <c r="D30" s="623"/>
      <c r="E30" s="623"/>
      <c r="F30" s="623"/>
      <c r="G30" s="623"/>
      <c r="H30" s="623"/>
      <c r="I30" s="623"/>
      <c r="J30" s="623"/>
      <c r="K30" s="623"/>
      <c r="L30" s="623"/>
      <c r="M30" s="623"/>
      <c r="N30" s="623"/>
    </row>
    <row r="31" spans="1:14" ht="15">
      <c r="A31" s="624" t="s">
        <v>97</v>
      </c>
      <c r="B31" s="624"/>
      <c r="C31" s="624"/>
      <c r="D31" s="624"/>
      <c r="E31" s="624"/>
      <c r="F31" s="624"/>
      <c r="G31" s="624"/>
      <c r="H31" s="624"/>
      <c r="I31" s="624"/>
      <c r="J31" s="624"/>
      <c r="K31" s="624"/>
      <c r="L31" s="624"/>
      <c r="M31" s="624"/>
      <c r="N31" s="624"/>
    </row>
    <row r="32" spans="1:14" ht="15">
      <c r="A32" s="624" t="s">
        <v>273</v>
      </c>
      <c r="B32" s="624"/>
      <c r="C32" s="624"/>
      <c r="D32" s="624"/>
      <c r="E32" s="624"/>
      <c r="F32" s="624"/>
      <c r="G32" s="624"/>
      <c r="H32" s="624"/>
      <c r="I32" s="624"/>
      <c r="J32" s="624"/>
      <c r="K32" s="624"/>
      <c r="L32" s="624"/>
      <c r="M32" s="624"/>
      <c r="N32" s="624"/>
    </row>
    <row r="33" spans="1:14" ht="15.75" thickBot="1">
      <c r="A33" s="334"/>
      <c r="B33" s="334"/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 t="s">
        <v>2</v>
      </c>
    </row>
    <row r="34" spans="1:14" ht="15.75" thickBot="1">
      <c r="A34" s="334"/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6">
        <f>ROUND(M40,2)</f>
        <v>77858</v>
      </c>
    </row>
    <row r="35" spans="1:14" ht="15">
      <c r="A35" s="667" t="s">
        <v>298</v>
      </c>
      <c r="B35" s="668"/>
      <c r="C35" s="668"/>
      <c r="D35" s="668"/>
      <c r="E35" s="668"/>
      <c r="F35" s="668"/>
      <c r="G35" s="668"/>
      <c r="H35" s="668"/>
      <c r="I35" s="668"/>
      <c r="J35" s="668"/>
      <c r="K35" s="668"/>
      <c r="L35" s="668"/>
      <c r="M35" s="668"/>
      <c r="N35" s="339"/>
    </row>
    <row r="36" spans="1:14" ht="15">
      <c r="A36" s="340"/>
      <c r="B36" s="341"/>
      <c r="C36" s="641">
        <v>4</v>
      </c>
      <c r="D36" s="641"/>
      <c r="E36" s="341" t="s">
        <v>276</v>
      </c>
      <c r="F36" s="386" t="s">
        <v>69</v>
      </c>
      <c r="G36" s="641">
        <v>247.8</v>
      </c>
      <c r="H36" s="641"/>
      <c r="I36" s="341" t="s">
        <v>69</v>
      </c>
      <c r="J36" s="341">
        <v>12</v>
      </c>
      <c r="K36" s="341" t="s">
        <v>70</v>
      </c>
      <c r="L36" s="341" t="s">
        <v>71</v>
      </c>
      <c r="M36" s="395">
        <f>ROUND(C36*G36*J36,2)</f>
        <v>11894.4</v>
      </c>
      <c r="N36" s="346"/>
    </row>
    <row r="37" spans="1:14" ht="15">
      <c r="A37" s="356"/>
      <c r="B37" s="357"/>
      <c r="C37" s="641"/>
      <c r="D37" s="641"/>
      <c r="E37" s="357" t="s">
        <v>277</v>
      </c>
      <c r="F37" s="396" t="s">
        <v>69</v>
      </c>
      <c r="G37" s="641"/>
      <c r="H37" s="641"/>
      <c r="I37" s="357" t="s">
        <v>69</v>
      </c>
      <c r="J37" s="357">
        <v>2</v>
      </c>
      <c r="K37" s="357" t="s">
        <v>70</v>
      </c>
      <c r="L37" s="357" t="s">
        <v>71</v>
      </c>
      <c r="M37" s="395">
        <f>C37*G37*J37</f>
        <v>0</v>
      </c>
      <c r="N37" s="346"/>
    </row>
    <row r="38" spans="1:14" ht="15">
      <c r="A38" s="356"/>
      <c r="B38" s="357"/>
      <c r="C38" s="397">
        <v>1000</v>
      </c>
      <c r="D38" s="397"/>
      <c r="E38" s="357" t="s">
        <v>277</v>
      </c>
      <c r="F38" s="396" t="s">
        <v>69</v>
      </c>
      <c r="G38" s="398">
        <v>0.57</v>
      </c>
      <c r="H38" s="397"/>
      <c r="I38" s="357" t="s">
        <v>69</v>
      </c>
      <c r="J38" s="357">
        <v>12</v>
      </c>
      <c r="K38" s="357" t="s">
        <v>70</v>
      </c>
      <c r="L38" s="357" t="s">
        <v>71</v>
      </c>
      <c r="M38" s="395">
        <f>C38*G38*J38-0</f>
        <v>6840</v>
      </c>
      <c r="N38" s="346"/>
    </row>
    <row r="39" spans="1:14" ht="15">
      <c r="A39" s="356"/>
      <c r="B39" s="357"/>
      <c r="C39" s="669"/>
      <c r="D39" s="669"/>
      <c r="E39" s="357" t="s">
        <v>278</v>
      </c>
      <c r="F39" s="396"/>
      <c r="G39" s="669">
        <v>4926.967</v>
      </c>
      <c r="H39" s="669"/>
      <c r="I39" s="357" t="s">
        <v>69</v>
      </c>
      <c r="J39" s="357">
        <v>12</v>
      </c>
      <c r="K39" s="357" t="s">
        <v>70</v>
      </c>
      <c r="L39" s="357" t="s">
        <v>71</v>
      </c>
      <c r="M39" s="395">
        <f>G39*J39</f>
        <v>59123.60399999999</v>
      </c>
      <c r="N39" s="346"/>
    </row>
    <row r="40" spans="1:14" ht="15.75" thickBot="1">
      <c r="A40" s="644"/>
      <c r="B40" s="645"/>
      <c r="C40" s="645"/>
      <c r="D40" s="645"/>
      <c r="E40" s="645"/>
      <c r="F40" s="645"/>
      <c r="G40" s="645"/>
      <c r="H40" s="645"/>
      <c r="I40" s="645"/>
      <c r="J40" s="645"/>
      <c r="K40" s="645"/>
      <c r="L40" s="348"/>
      <c r="M40" s="399">
        <f>ROUND(SUM(M36:M39),2)</f>
        <v>77858</v>
      </c>
      <c r="N40" s="353"/>
    </row>
    <row r="41" spans="1:14" ht="15">
      <c r="A41" s="396"/>
      <c r="B41" s="396"/>
      <c r="C41" s="396"/>
      <c r="D41" s="396"/>
      <c r="E41" s="396"/>
      <c r="F41" s="396"/>
      <c r="G41" s="396"/>
      <c r="H41" s="396"/>
      <c r="I41" s="396"/>
      <c r="J41" s="396"/>
      <c r="K41" s="396"/>
      <c r="L41" s="357"/>
      <c r="M41" s="357"/>
      <c r="N41" s="357"/>
    </row>
    <row r="42" spans="1:14" ht="15">
      <c r="A42" s="623" t="s">
        <v>101</v>
      </c>
      <c r="B42" s="623"/>
      <c r="C42" s="623"/>
      <c r="D42" s="623"/>
      <c r="E42" s="623"/>
      <c r="F42" s="623"/>
      <c r="G42" s="623"/>
      <c r="H42" s="623"/>
      <c r="I42" s="623"/>
      <c r="J42" s="623"/>
      <c r="K42" s="623"/>
      <c r="L42" s="623"/>
      <c r="M42" s="623"/>
      <c r="N42" s="623"/>
    </row>
    <row r="43" spans="1:14" ht="15">
      <c r="A43" s="624" t="s">
        <v>102</v>
      </c>
      <c r="B43" s="624"/>
      <c r="C43" s="624"/>
      <c r="D43" s="624"/>
      <c r="E43" s="624"/>
      <c r="F43" s="624"/>
      <c r="G43" s="624"/>
      <c r="H43" s="624"/>
      <c r="I43" s="624"/>
      <c r="J43" s="624"/>
      <c r="K43" s="624"/>
      <c r="L43" s="624"/>
      <c r="M43" s="624"/>
      <c r="N43" s="624"/>
    </row>
    <row r="44" spans="1:14" ht="15">
      <c r="A44" s="624" t="s">
        <v>273</v>
      </c>
      <c r="B44" s="624"/>
      <c r="C44" s="624"/>
      <c r="D44" s="624"/>
      <c r="E44" s="624"/>
      <c r="F44" s="624"/>
      <c r="G44" s="624"/>
      <c r="H44" s="624"/>
      <c r="I44" s="624"/>
      <c r="J44" s="624"/>
      <c r="K44" s="624"/>
      <c r="L44" s="624"/>
      <c r="M44" s="624"/>
      <c r="N44" s="624"/>
    </row>
    <row r="45" spans="1:14" ht="15.75" thickBot="1">
      <c r="A45" s="334"/>
      <c r="B45" s="33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 t="s">
        <v>2</v>
      </c>
    </row>
    <row r="46" spans="1:14" ht="15.75" thickBot="1">
      <c r="A46" s="334"/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6">
        <f>ROUND((N47+N51+N53+N59+N63+N72+N67+N50+N70+N62),2)</f>
        <v>4493500</v>
      </c>
    </row>
    <row r="47" spans="1:14" ht="15">
      <c r="A47" s="667" t="s">
        <v>299</v>
      </c>
      <c r="B47" s="668"/>
      <c r="C47" s="668"/>
      <c r="D47" s="668"/>
      <c r="E47" s="668"/>
      <c r="F47" s="668"/>
      <c r="G47" s="668"/>
      <c r="H47" s="668"/>
      <c r="I47" s="668"/>
      <c r="J47" s="668"/>
      <c r="K47" s="668"/>
      <c r="L47" s="668"/>
      <c r="M47" s="668"/>
      <c r="N47" s="400">
        <f>ROUND(M48+M49,2)</f>
        <v>1529027.67</v>
      </c>
    </row>
    <row r="48" spans="1:14" ht="15">
      <c r="A48" s="401"/>
      <c r="B48" s="360"/>
      <c r="C48" s="360"/>
      <c r="D48" s="360"/>
      <c r="E48" s="402"/>
      <c r="F48" s="662">
        <v>1825.06</v>
      </c>
      <c r="G48" s="662"/>
      <c r="H48" s="402" t="s">
        <v>2</v>
      </c>
      <c r="I48" s="402" t="s">
        <v>69</v>
      </c>
      <c r="J48" s="402">
        <v>837.795836</v>
      </c>
      <c r="K48" s="402" t="s">
        <v>100</v>
      </c>
      <c r="L48" s="402" t="s">
        <v>71</v>
      </c>
      <c r="M48" s="404">
        <f>ROUND(F48*J48,2)</f>
        <v>1529027.67</v>
      </c>
      <c r="N48" s="405"/>
    </row>
    <row r="49" spans="1:14" ht="15">
      <c r="A49" s="401"/>
      <c r="B49" s="360"/>
      <c r="C49" s="360"/>
      <c r="D49" s="360"/>
      <c r="E49" s="402"/>
      <c r="F49" s="386"/>
      <c r="G49" s="403"/>
      <c r="H49" s="402" t="s">
        <v>2</v>
      </c>
      <c r="I49" s="402" t="s">
        <v>69</v>
      </c>
      <c r="J49" s="402"/>
      <c r="K49" s="402" t="s">
        <v>100</v>
      </c>
      <c r="L49" s="402" t="s">
        <v>71</v>
      </c>
      <c r="M49" s="406">
        <f>G49*J49</f>
        <v>0</v>
      </c>
      <c r="N49" s="405"/>
    </row>
    <row r="50" spans="1:14" ht="15">
      <c r="A50" s="650" t="s">
        <v>300</v>
      </c>
      <c r="B50" s="651"/>
      <c r="C50" s="651"/>
      <c r="D50" s="651"/>
      <c r="E50" s="651"/>
      <c r="F50" s="651"/>
      <c r="G50" s="651"/>
      <c r="H50" s="651"/>
      <c r="I50" s="651"/>
      <c r="J50" s="651"/>
      <c r="K50" s="402"/>
      <c r="L50" s="402"/>
      <c r="M50" s="404"/>
      <c r="N50" s="409">
        <f>M51+M52</f>
        <v>359214.09999808803</v>
      </c>
    </row>
    <row r="51" spans="1:14" ht="15">
      <c r="A51" s="401"/>
      <c r="B51" s="360"/>
      <c r="C51" s="360"/>
      <c r="D51" s="360"/>
      <c r="E51" s="402"/>
      <c r="F51" s="662">
        <v>1780.72</v>
      </c>
      <c r="G51" s="662"/>
      <c r="H51" s="402" t="s">
        <v>2</v>
      </c>
      <c r="I51" s="402" t="s">
        <v>69</v>
      </c>
      <c r="J51" s="402">
        <v>201.7240779</v>
      </c>
      <c r="K51" s="402" t="s">
        <v>100</v>
      </c>
      <c r="L51" s="402" t="s">
        <v>71</v>
      </c>
      <c r="M51" s="404">
        <f>F51*J51</f>
        <v>359214.09999808803</v>
      </c>
      <c r="N51" s="405"/>
    </row>
    <row r="52" spans="1:14" ht="15">
      <c r="A52" s="340"/>
      <c r="B52" s="342"/>
      <c r="C52" s="342"/>
      <c r="D52" s="342"/>
      <c r="E52" s="341"/>
      <c r="F52" s="662"/>
      <c r="G52" s="662"/>
      <c r="H52" s="402" t="s">
        <v>2</v>
      </c>
      <c r="I52" s="341" t="s">
        <v>69</v>
      </c>
      <c r="J52" s="341"/>
      <c r="K52" s="402" t="s">
        <v>100</v>
      </c>
      <c r="L52" s="341" t="s">
        <v>71</v>
      </c>
      <c r="M52" s="404">
        <f>ROUND(F52*J52,2)</f>
        <v>0</v>
      </c>
      <c r="N52" s="405"/>
    </row>
    <row r="53" spans="1:14" ht="15">
      <c r="A53" s="340" t="s">
        <v>301</v>
      </c>
      <c r="B53" s="342"/>
      <c r="C53" s="342"/>
      <c r="D53" s="342"/>
      <c r="E53" s="341"/>
      <c r="F53" s="386"/>
      <c r="G53" s="386"/>
      <c r="H53" s="357"/>
      <c r="I53" s="357"/>
      <c r="J53" s="357"/>
      <c r="K53" s="357"/>
      <c r="L53" s="357"/>
      <c r="M53" s="404"/>
      <c r="N53" s="410">
        <f>M54+M55+M56+M57</f>
        <v>333772.19</v>
      </c>
    </row>
    <row r="54" spans="1:14" ht="15">
      <c r="A54" s="411"/>
      <c r="B54" s="367"/>
      <c r="C54" s="367"/>
      <c r="D54" s="367"/>
      <c r="E54" s="343"/>
      <c r="F54" s="662">
        <v>1825.06</v>
      </c>
      <c r="G54" s="662"/>
      <c r="H54" s="402" t="s">
        <v>2</v>
      </c>
      <c r="I54" s="402" t="s">
        <v>69</v>
      </c>
      <c r="J54" s="412">
        <v>102</v>
      </c>
      <c r="K54" s="402" t="s">
        <v>100</v>
      </c>
      <c r="L54" s="402" t="s">
        <v>71</v>
      </c>
      <c r="M54" s="404">
        <f>ROUND(F54*J54,2)</f>
        <v>186156.12</v>
      </c>
      <c r="N54" s="405"/>
    </row>
    <row r="55" spans="1:14" ht="15">
      <c r="A55" s="401"/>
      <c r="B55" s="360"/>
      <c r="C55" s="360"/>
      <c r="D55" s="360"/>
      <c r="E55" s="402"/>
      <c r="F55" s="663">
        <v>1906.96</v>
      </c>
      <c r="G55" s="663"/>
      <c r="H55" s="402" t="s">
        <v>2</v>
      </c>
      <c r="I55" s="402" t="s">
        <v>69</v>
      </c>
      <c r="J55" s="412">
        <v>70</v>
      </c>
      <c r="K55" s="402" t="s">
        <v>100</v>
      </c>
      <c r="L55" s="402" t="s">
        <v>71</v>
      </c>
      <c r="M55" s="404">
        <f>ROUND(F55*J55,2)</f>
        <v>133487.2</v>
      </c>
      <c r="N55" s="405"/>
    </row>
    <row r="56" spans="1:14" ht="15">
      <c r="A56" s="340"/>
      <c r="B56" s="342"/>
      <c r="C56" s="342"/>
      <c r="D56" s="342"/>
      <c r="E56" s="341"/>
      <c r="F56" s="403"/>
      <c r="G56" s="403">
        <v>24.17</v>
      </c>
      <c r="H56" s="341" t="s">
        <v>2</v>
      </c>
      <c r="I56" s="341" t="s">
        <v>69</v>
      </c>
      <c r="J56" s="413">
        <v>400</v>
      </c>
      <c r="K56" s="341" t="s">
        <v>279</v>
      </c>
      <c r="L56" s="341" t="s">
        <v>71</v>
      </c>
      <c r="M56" s="414">
        <f>ROUND(G56*J56,2)</f>
        <v>9668</v>
      </c>
      <c r="N56" s="405"/>
    </row>
    <row r="57" spans="1:14" ht="15">
      <c r="A57" s="340"/>
      <c r="B57" s="342"/>
      <c r="C57" s="342"/>
      <c r="D57" s="342"/>
      <c r="E57" s="341"/>
      <c r="F57" s="403"/>
      <c r="G57" s="403">
        <v>24.86</v>
      </c>
      <c r="H57" s="341" t="s">
        <v>2</v>
      </c>
      <c r="I57" s="341" t="s">
        <v>69</v>
      </c>
      <c r="J57" s="471">
        <v>179.4395</v>
      </c>
      <c r="K57" s="341" t="s">
        <v>279</v>
      </c>
      <c r="L57" s="341" t="s">
        <v>71</v>
      </c>
      <c r="M57" s="414">
        <f>ROUND(G57*J57,2)</f>
        <v>4460.87</v>
      </c>
      <c r="N57" s="405"/>
    </row>
    <row r="58" spans="1:14" ht="15">
      <c r="A58" s="650"/>
      <c r="B58" s="651"/>
      <c r="C58" s="651"/>
      <c r="D58" s="651"/>
      <c r="E58" s="651"/>
      <c r="F58" s="651"/>
      <c r="G58" s="651"/>
      <c r="H58" s="651"/>
      <c r="I58" s="651"/>
      <c r="J58" s="651"/>
      <c r="K58" s="651"/>
      <c r="L58" s="651"/>
      <c r="M58" s="664"/>
      <c r="N58" s="405"/>
    </row>
    <row r="59" spans="1:16" ht="15">
      <c r="A59" s="665" t="s">
        <v>302</v>
      </c>
      <c r="B59" s="666"/>
      <c r="C59" s="666"/>
      <c r="D59" s="666"/>
      <c r="E59" s="666"/>
      <c r="F59" s="666"/>
      <c r="G59" s="666"/>
      <c r="H59" s="666"/>
      <c r="I59" s="666"/>
      <c r="J59" s="666"/>
      <c r="K59" s="666"/>
      <c r="L59" s="666"/>
      <c r="M59" s="666"/>
      <c r="N59" s="410">
        <f>ROUND(M60+M61,2)</f>
        <v>1715398.85</v>
      </c>
      <c r="O59" s="354"/>
      <c r="P59" s="354"/>
    </row>
    <row r="60" spans="1:16" ht="15">
      <c r="A60" s="401"/>
      <c r="B60" s="360"/>
      <c r="C60" s="360"/>
      <c r="D60" s="360"/>
      <c r="E60" s="402"/>
      <c r="F60" s="662">
        <v>6.75</v>
      </c>
      <c r="G60" s="662"/>
      <c r="H60" s="402" t="s">
        <v>2</v>
      </c>
      <c r="I60" s="402" t="s">
        <v>69</v>
      </c>
      <c r="J60" s="402">
        <v>157320</v>
      </c>
      <c r="K60" s="402" t="s">
        <v>280</v>
      </c>
      <c r="L60" s="402" t="s">
        <v>71</v>
      </c>
      <c r="M60" s="406">
        <f>F60*J60</f>
        <v>1061910</v>
      </c>
      <c r="N60" s="405"/>
      <c r="P60" s="354"/>
    </row>
    <row r="61" spans="1:14" ht="15">
      <c r="A61" s="401"/>
      <c r="B61" s="360"/>
      <c r="C61" s="360"/>
      <c r="D61" s="360"/>
      <c r="E61" s="402"/>
      <c r="F61" s="386"/>
      <c r="G61" s="403">
        <v>7.29</v>
      </c>
      <c r="H61" s="402" t="s">
        <v>2</v>
      </c>
      <c r="I61" s="402" t="s">
        <v>69</v>
      </c>
      <c r="J61" s="402">
        <v>89641.8176</v>
      </c>
      <c r="K61" s="402" t="s">
        <v>280</v>
      </c>
      <c r="L61" s="402" t="s">
        <v>71</v>
      </c>
      <c r="M61" s="404">
        <f>ROUND(G61*J61,2)</f>
        <v>653488.85</v>
      </c>
      <c r="N61" s="405"/>
    </row>
    <row r="62" spans="1:14" ht="15">
      <c r="A62" s="658" t="s">
        <v>303</v>
      </c>
      <c r="B62" s="659"/>
      <c r="C62" s="659"/>
      <c r="D62" s="659"/>
      <c r="E62" s="659"/>
      <c r="F62" s="659"/>
      <c r="G62" s="659"/>
      <c r="H62" s="659"/>
      <c r="I62" s="659"/>
      <c r="J62" s="659"/>
      <c r="K62" s="659"/>
      <c r="L62" s="659"/>
      <c r="M62" s="660"/>
      <c r="N62" s="447">
        <v>105566.4</v>
      </c>
    </row>
    <row r="63" spans="1:14" ht="15">
      <c r="A63" s="650" t="s">
        <v>304</v>
      </c>
      <c r="B63" s="651"/>
      <c r="C63" s="651"/>
      <c r="D63" s="651"/>
      <c r="E63" s="651"/>
      <c r="F63" s="651"/>
      <c r="G63" s="651"/>
      <c r="H63" s="651"/>
      <c r="I63" s="651"/>
      <c r="J63" s="651"/>
      <c r="K63" s="651"/>
      <c r="L63" s="651"/>
      <c r="M63" s="651"/>
      <c r="N63" s="410">
        <f>M64+M65+M68+M67</f>
        <v>366357.79000000004</v>
      </c>
    </row>
    <row r="64" spans="1:14" ht="15">
      <c r="A64" s="401"/>
      <c r="B64" s="360"/>
      <c r="C64" s="360"/>
      <c r="D64" s="360"/>
      <c r="E64" s="415"/>
      <c r="F64" s="657">
        <v>24.17</v>
      </c>
      <c r="G64" s="657"/>
      <c r="H64" s="402" t="s">
        <v>2</v>
      </c>
      <c r="I64" s="402" t="s">
        <v>69</v>
      </c>
      <c r="J64" s="402">
        <v>5726</v>
      </c>
      <c r="K64" s="402" t="s">
        <v>279</v>
      </c>
      <c r="L64" s="402" t="s">
        <v>71</v>
      </c>
      <c r="M64" s="404">
        <f>F64*J64</f>
        <v>138397.42</v>
      </c>
      <c r="N64" s="416"/>
    </row>
    <row r="65" spans="1:14" ht="15">
      <c r="A65" s="401"/>
      <c r="B65" s="360"/>
      <c r="C65" s="360"/>
      <c r="D65" s="360"/>
      <c r="E65" s="415"/>
      <c r="F65" s="657">
        <v>24.86</v>
      </c>
      <c r="G65" s="657"/>
      <c r="H65" s="402" t="s">
        <v>2</v>
      </c>
      <c r="I65" s="402" t="s">
        <v>69</v>
      </c>
      <c r="J65" s="402">
        <v>2929</v>
      </c>
      <c r="K65" s="402" t="s">
        <v>279</v>
      </c>
      <c r="L65" s="402" t="s">
        <v>71</v>
      </c>
      <c r="M65" s="404">
        <f>ROUND(F65*J65,2)</f>
        <v>72814.94</v>
      </c>
      <c r="N65" s="405"/>
    </row>
    <row r="66" spans="1:14" ht="15">
      <c r="A66" s="401"/>
      <c r="B66" s="360"/>
      <c r="C66" s="360"/>
      <c r="D66" s="360"/>
      <c r="E66" s="415"/>
      <c r="F66" s="342"/>
      <c r="G66" s="342"/>
      <c r="H66" s="402"/>
      <c r="I66" s="402"/>
      <c r="J66" s="402"/>
      <c r="K66" s="402"/>
      <c r="L66" s="402"/>
      <c r="M66" s="404"/>
      <c r="N66" s="405"/>
    </row>
    <row r="67" spans="1:14" ht="15">
      <c r="A67" s="401"/>
      <c r="B67" s="360"/>
      <c r="C67" s="360"/>
      <c r="D67" s="360"/>
      <c r="E67" s="415"/>
      <c r="F67" s="657">
        <v>15.65</v>
      </c>
      <c r="G67" s="657"/>
      <c r="H67" s="402" t="s">
        <v>2</v>
      </c>
      <c r="I67" s="402" t="s">
        <v>69</v>
      </c>
      <c r="J67" s="402">
        <v>6586</v>
      </c>
      <c r="K67" s="402" t="s">
        <v>279</v>
      </c>
      <c r="L67" s="402" t="s">
        <v>71</v>
      </c>
      <c r="M67" s="404">
        <f>ROUND(F67*J67,2)</f>
        <v>103070.9</v>
      </c>
      <c r="N67" s="405"/>
    </row>
    <row r="68" spans="1:14" ht="15.75" thickBot="1">
      <c r="A68" s="347" t="s">
        <v>281</v>
      </c>
      <c r="B68" s="349"/>
      <c r="C68" s="349"/>
      <c r="D68" s="349"/>
      <c r="E68" s="417"/>
      <c r="F68" s="661">
        <v>16.26</v>
      </c>
      <c r="G68" s="661"/>
      <c r="H68" s="348" t="s">
        <v>2</v>
      </c>
      <c r="I68" s="348" t="s">
        <v>69</v>
      </c>
      <c r="J68" s="348">
        <v>3202.6154</v>
      </c>
      <c r="K68" s="348" t="s">
        <v>279</v>
      </c>
      <c r="L68" s="348" t="s">
        <v>71</v>
      </c>
      <c r="M68" s="418">
        <f>ROUND(F68*J68,2)</f>
        <v>52074.53</v>
      </c>
      <c r="N68" s="419"/>
    </row>
    <row r="69" spans="1:14" ht="15">
      <c r="A69" s="411"/>
      <c r="B69" s="367"/>
      <c r="C69" s="367"/>
      <c r="D69" s="367"/>
      <c r="E69" s="420"/>
      <c r="F69" s="656"/>
      <c r="G69" s="656"/>
      <c r="H69" s="357"/>
      <c r="I69" s="343"/>
      <c r="J69" s="343"/>
      <c r="K69" s="357"/>
      <c r="L69" s="343"/>
      <c r="M69" s="421"/>
      <c r="N69" s="405"/>
    </row>
    <row r="70" spans="1:14" ht="15">
      <c r="A70" s="650" t="s">
        <v>305</v>
      </c>
      <c r="B70" s="651"/>
      <c r="C70" s="651"/>
      <c r="D70" s="651"/>
      <c r="E70" s="651"/>
      <c r="F70" s="651"/>
      <c r="G70" s="651"/>
      <c r="H70" s="651"/>
      <c r="I70" s="651"/>
      <c r="J70" s="402"/>
      <c r="K70" s="341"/>
      <c r="L70" s="341"/>
      <c r="M70" s="406"/>
      <c r="N70" s="410">
        <v>84163</v>
      </c>
    </row>
    <row r="71" spans="1:14" ht="15">
      <c r="A71" s="401"/>
      <c r="B71" s="360"/>
      <c r="C71" s="360"/>
      <c r="D71" s="360"/>
      <c r="E71" s="415"/>
      <c r="F71" s="657"/>
      <c r="G71" s="657"/>
      <c r="H71" s="402"/>
      <c r="I71" s="402"/>
      <c r="J71" s="402"/>
      <c r="K71" s="402"/>
      <c r="L71" s="402"/>
      <c r="M71" s="404"/>
      <c r="N71" s="416"/>
    </row>
    <row r="72" spans="1:14" ht="15.75" thickBot="1">
      <c r="A72" s="646"/>
      <c r="B72" s="647"/>
      <c r="C72" s="647"/>
      <c r="D72" s="647"/>
      <c r="E72" s="647"/>
      <c r="F72" s="647"/>
      <c r="G72" s="647"/>
      <c r="H72" s="647"/>
      <c r="I72" s="647"/>
      <c r="J72" s="647"/>
      <c r="K72" s="647"/>
      <c r="L72" s="647"/>
      <c r="M72" s="422"/>
      <c r="N72" s="423">
        <f>M72</f>
        <v>0</v>
      </c>
    </row>
    <row r="73" spans="1:14" ht="15">
      <c r="A73" s="623" t="s">
        <v>11</v>
      </c>
      <c r="B73" s="623"/>
      <c r="C73" s="623"/>
      <c r="D73" s="623"/>
      <c r="E73" s="623"/>
      <c r="F73" s="623"/>
      <c r="G73" s="623"/>
      <c r="H73" s="623"/>
      <c r="I73" s="623"/>
      <c r="J73" s="623"/>
      <c r="K73" s="623"/>
      <c r="L73" s="623"/>
      <c r="M73" s="623"/>
      <c r="N73" s="623"/>
    </row>
    <row r="74" spans="1:14" ht="15">
      <c r="A74" s="624" t="s">
        <v>282</v>
      </c>
      <c r="B74" s="624"/>
      <c r="C74" s="624"/>
      <c r="D74" s="624"/>
      <c r="E74" s="624"/>
      <c r="F74" s="624"/>
      <c r="G74" s="624"/>
      <c r="H74" s="624"/>
      <c r="I74" s="624"/>
      <c r="J74" s="624"/>
      <c r="K74" s="624"/>
      <c r="L74" s="624"/>
      <c r="M74" s="624"/>
      <c r="N74" s="624"/>
    </row>
    <row r="75" spans="1:14" ht="15">
      <c r="A75" s="624" t="s">
        <v>273</v>
      </c>
      <c r="B75" s="624"/>
      <c r="C75" s="624"/>
      <c r="D75" s="624"/>
      <c r="E75" s="624"/>
      <c r="F75" s="624"/>
      <c r="G75" s="624"/>
      <c r="H75" s="624"/>
      <c r="I75" s="624"/>
      <c r="J75" s="624"/>
      <c r="K75" s="624"/>
      <c r="L75" s="624"/>
      <c r="M75" s="624"/>
      <c r="N75" s="624"/>
    </row>
    <row r="76" spans="1:14" ht="15.75" thickBot="1">
      <c r="A76" s="334"/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 t="s">
        <v>2</v>
      </c>
    </row>
    <row r="77" spans="1:15" ht="15.75" thickBot="1">
      <c r="A77" s="334"/>
      <c r="B77" s="334"/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61">
        <f>M79+M81+M84+M86+M88+M90+M92+M94+M96+M98+M100+M102+M104+M105+M106+M107+M109+M110+M111+M112+M113+M114+M115+M116</f>
        <v>910064</v>
      </c>
      <c r="O77" s="354">
        <f>N77-910064</f>
        <v>0</v>
      </c>
    </row>
    <row r="78" spans="1:14" ht="15">
      <c r="A78" s="424" t="s">
        <v>306</v>
      </c>
      <c r="B78" s="384"/>
      <c r="C78" s="384"/>
      <c r="D78" s="384"/>
      <c r="E78" s="384"/>
      <c r="F78" s="384"/>
      <c r="G78" s="384"/>
      <c r="H78" s="384"/>
      <c r="I78" s="384"/>
      <c r="J78" s="384"/>
      <c r="K78" s="384"/>
      <c r="L78" s="384"/>
      <c r="M78" s="384"/>
      <c r="N78" s="425"/>
    </row>
    <row r="79" spans="1:15" ht="15">
      <c r="A79" s="355">
        <v>61.1</v>
      </c>
      <c r="B79" s="386" t="s">
        <v>283</v>
      </c>
      <c r="C79" s="426" t="s">
        <v>69</v>
      </c>
      <c r="D79" s="386">
        <v>307.5</v>
      </c>
      <c r="E79" s="427">
        <v>340</v>
      </c>
      <c r="F79" s="402" t="s">
        <v>2</v>
      </c>
      <c r="G79" s="402" t="s">
        <v>69</v>
      </c>
      <c r="H79" s="402">
        <v>12</v>
      </c>
      <c r="I79" s="402" t="s">
        <v>284</v>
      </c>
      <c r="J79" s="402"/>
      <c r="K79" s="402"/>
      <c r="L79" s="428" t="s">
        <v>71</v>
      </c>
      <c r="M79" s="454">
        <f>ROUND(A79*E79*H79,2)</f>
        <v>249288</v>
      </c>
      <c r="N79" s="452"/>
      <c r="O79" s="333" t="s">
        <v>308</v>
      </c>
    </row>
    <row r="80" spans="1:14" ht="15">
      <c r="A80" s="355" t="s">
        <v>307</v>
      </c>
      <c r="B80" s="342"/>
      <c r="C80" s="342"/>
      <c r="D80" s="342"/>
      <c r="E80" s="342"/>
      <c r="F80" s="342"/>
      <c r="G80" s="342"/>
      <c r="H80" s="342"/>
      <c r="I80" s="342"/>
      <c r="J80" s="342"/>
      <c r="K80" s="342"/>
      <c r="L80" s="429"/>
      <c r="M80" s="454"/>
      <c r="N80" s="452"/>
    </row>
    <row r="81" spans="1:15" ht="15">
      <c r="A81" s="356"/>
      <c r="B81" s="396">
        <v>11956.1</v>
      </c>
      <c r="C81" s="430" t="s">
        <v>285</v>
      </c>
      <c r="D81" s="430" t="s">
        <v>69</v>
      </c>
      <c r="E81" s="357"/>
      <c r="F81" s="654">
        <v>0.2</v>
      </c>
      <c r="G81" s="654"/>
      <c r="H81" s="357"/>
      <c r="I81" s="357" t="s">
        <v>69</v>
      </c>
      <c r="J81" s="396">
        <v>12</v>
      </c>
      <c r="K81" s="357" t="s">
        <v>284</v>
      </c>
      <c r="L81" s="428" t="s">
        <v>71</v>
      </c>
      <c r="M81" s="454">
        <f>ROUND(B81*F81*J81,2)</f>
        <v>28694.64</v>
      </c>
      <c r="N81" s="452"/>
      <c r="O81" s="333" t="s">
        <v>308</v>
      </c>
    </row>
    <row r="82" spans="1:14" ht="15">
      <c r="A82" s="355" t="s">
        <v>309</v>
      </c>
      <c r="B82" s="342"/>
      <c r="C82" s="342"/>
      <c r="D82" s="342"/>
      <c r="E82" s="342"/>
      <c r="F82" s="342"/>
      <c r="G82" s="342"/>
      <c r="H82" s="342"/>
      <c r="I82" s="342"/>
      <c r="J82" s="342"/>
      <c r="K82" s="342"/>
      <c r="L82" s="429"/>
      <c r="M82" s="450"/>
      <c r="N82" s="452"/>
    </row>
    <row r="83" spans="1:14" ht="15">
      <c r="A83" s="355" t="s">
        <v>286</v>
      </c>
      <c r="B83" s="342"/>
      <c r="C83" s="342"/>
      <c r="D83" s="342"/>
      <c r="E83" s="342"/>
      <c r="F83" s="342"/>
      <c r="G83" s="342"/>
      <c r="H83" s="342"/>
      <c r="I83" s="342"/>
      <c r="J83" s="342"/>
      <c r="K83" s="342"/>
      <c r="L83" s="429"/>
      <c r="M83" s="450"/>
      <c r="N83" s="452"/>
    </row>
    <row r="84" spans="1:15" ht="15">
      <c r="A84" s="432"/>
      <c r="B84" s="433">
        <v>12</v>
      </c>
      <c r="C84" s="434" t="s">
        <v>70</v>
      </c>
      <c r="D84" s="434" t="s">
        <v>69</v>
      </c>
      <c r="E84" s="434"/>
      <c r="F84" s="655">
        <v>256.846667</v>
      </c>
      <c r="G84" s="655"/>
      <c r="H84" s="434" t="s">
        <v>2</v>
      </c>
      <c r="I84" s="434" t="s">
        <v>69</v>
      </c>
      <c r="J84" s="435">
        <v>3</v>
      </c>
      <c r="K84" s="434" t="s">
        <v>287</v>
      </c>
      <c r="L84" s="436" t="s">
        <v>71</v>
      </c>
      <c r="M84" s="455">
        <f>ROUND(B84*F84*J84,2)</f>
        <v>9246.48</v>
      </c>
      <c r="N84" s="452"/>
      <c r="O84" s="333" t="s">
        <v>308</v>
      </c>
    </row>
    <row r="85" spans="1:14" ht="15">
      <c r="A85" s="355" t="s">
        <v>310</v>
      </c>
      <c r="B85" s="342"/>
      <c r="C85" s="342"/>
      <c r="D85" s="342"/>
      <c r="E85" s="342"/>
      <c r="F85" s="342"/>
      <c r="G85" s="342"/>
      <c r="H85" s="342"/>
      <c r="I85" s="342"/>
      <c r="J85" s="342"/>
      <c r="K85" s="342"/>
      <c r="L85" s="429"/>
      <c r="M85" s="456"/>
      <c r="N85" s="452"/>
    </row>
    <row r="86" spans="1:15" ht="15">
      <c r="A86" s="355"/>
      <c r="B86" s="386">
        <v>9</v>
      </c>
      <c r="C86" s="342" t="s">
        <v>70</v>
      </c>
      <c r="D86" s="342" t="s">
        <v>69</v>
      </c>
      <c r="E86" s="342"/>
      <c r="F86" s="641">
        <v>6635</v>
      </c>
      <c r="G86" s="641"/>
      <c r="H86" s="342" t="s">
        <v>2</v>
      </c>
      <c r="I86" s="342"/>
      <c r="J86" s="342"/>
      <c r="K86" s="342"/>
      <c r="L86" s="429" t="s">
        <v>71</v>
      </c>
      <c r="M86" s="457">
        <f>B86*F86</f>
        <v>59715</v>
      </c>
      <c r="N86" s="452"/>
      <c r="O86" s="333" t="s">
        <v>308</v>
      </c>
    </row>
    <row r="87" spans="1:14" ht="15">
      <c r="A87" s="355" t="s">
        <v>311</v>
      </c>
      <c r="B87" s="342"/>
      <c r="C87" s="342"/>
      <c r="D87" s="342"/>
      <c r="E87" s="342"/>
      <c r="F87" s="342"/>
      <c r="G87" s="342"/>
      <c r="H87" s="342"/>
      <c r="I87" s="342"/>
      <c r="J87" s="342"/>
      <c r="K87" s="342"/>
      <c r="L87" s="429"/>
      <c r="M87" s="456"/>
      <c r="N87" s="452"/>
    </row>
    <row r="88" spans="1:15" ht="15">
      <c r="A88" s="355"/>
      <c r="B88" s="386">
        <v>3</v>
      </c>
      <c r="C88" s="342" t="s">
        <v>70</v>
      </c>
      <c r="D88" s="342" t="s">
        <v>69</v>
      </c>
      <c r="E88" s="342"/>
      <c r="F88" s="641">
        <v>6635</v>
      </c>
      <c r="G88" s="641"/>
      <c r="H88" s="342" t="s">
        <v>2</v>
      </c>
      <c r="I88" s="342"/>
      <c r="J88" s="342"/>
      <c r="K88" s="342"/>
      <c r="L88" s="429" t="s">
        <v>71</v>
      </c>
      <c r="M88" s="457">
        <f>B88*F88</f>
        <v>19905</v>
      </c>
      <c r="N88" s="452"/>
      <c r="O88" s="333" t="s">
        <v>308</v>
      </c>
    </row>
    <row r="89" spans="1:14" ht="15">
      <c r="A89" s="355" t="s">
        <v>312</v>
      </c>
      <c r="B89" s="386"/>
      <c r="C89" s="342"/>
      <c r="D89" s="342"/>
      <c r="E89" s="342"/>
      <c r="F89" s="386"/>
      <c r="G89" s="386"/>
      <c r="H89" s="342"/>
      <c r="I89" s="342"/>
      <c r="J89" s="342"/>
      <c r="K89" s="342"/>
      <c r="L89" s="429"/>
      <c r="M89" s="457"/>
      <c r="N89" s="452"/>
    </row>
    <row r="90" spans="1:15" ht="15">
      <c r="A90" s="355"/>
      <c r="B90" s="386">
        <v>2</v>
      </c>
      <c r="C90" s="437" t="s">
        <v>70</v>
      </c>
      <c r="D90" s="342" t="s">
        <v>69</v>
      </c>
      <c r="E90" s="363"/>
      <c r="F90" s="649">
        <f>4231*2</f>
        <v>8462</v>
      </c>
      <c r="G90" s="649"/>
      <c r="H90" s="342" t="s">
        <v>2</v>
      </c>
      <c r="I90" s="341"/>
      <c r="J90" s="642"/>
      <c r="K90" s="642"/>
      <c r="L90" s="428" t="s">
        <v>71</v>
      </c>
      <c r="M90" s="454">
        <f>B90*F90</f>
        <v>16924</v>
      </c>
      <c r="N90" s="452"/>
      <c r="O90" s="333" t="s">
        <v>308</v>
      </c>
    </row>
    <row r="91" spans="1:14" ht="15">
      <c r="A91" s="355" t="s">
        <v>313</v>
      </c>
      <c r="B91" s="386"/>
      <c r="C91" s="342"/>
      <c r="D91" s="342"/>
      <c r="E91" s="342"/>
      <c r="F91" s="386"/>
      <c r="G91" s="386"/>
      <c r="H91" s="342"/>
      <c r="I91" s="342"/>
      <c r="J91" s="342"/>
      <c r="K91" s="342"/>
      <c r="L91" s="429"/>
      <c r="M91" s="457"/>
      <c r="N91" s="452"/>
    </row>
    <row r="92" spans="1:15" ht="15">
      <c r="A92" s="355"/>
      <c r="B92" s="386">
        <v>10</v>
      </c>
      <c r="C92" s="437" t="s">
        <v>70</v>
      </c>
      <c r="D92" s="342" t="s">
        <v>69</v>
      </c>
      <c r="E92" s="363"/>
      <c r="F92" s="649">
        <v>7000</v>
      </c>
      <c r="G92" s="649"/>
      <c r="H92" s="342" t="s">
        <v>2</v>
      </c>
      <c r="I92" s="341"/>
      <c r="J92" s="642"/>
      <c r="K92" s="642"/>
      <c r="L92" s="428" t="s">
        <v>71</v>
      </c>
      <c r="M92" s="454">
        <f>B92*F92</f>
        <v>70000</v>
      </c>
      <c r="N92" s="452"/>
      <c r="O92" s="333" t="s">
        <v>308</v>
      </c>
    </row>
    <row r="93" spans="1:14" ht="15">
      <c r="A93" s="340" t="s">
        <v>314</v>
      </c>
      <c r="B93" s="341"/>
      <c r="C93" s="341"/>
      <c r="D93" s="341"/>
      <c r="E93" s="341"/>
      <c r="F93" s="341"/>
      <c r="G93" s="341"/>
      <c r="H93" s="341"/>
      <c r="I93" s="341"/>
      <c r="J93" s="341"/>
      <c r="K93" s="341"/>
      <c r="L93" s="428"/>
      <c r="M93" s="449"/>
      <c r="N93" s="452"/>
    </row>
    <row r="94" spans="1:15" ht="15">
      <c r="A94" s="355"/>
      <c r="B94" s="386">
        <v>12</v>
      </c>
      <c r="C94" s="342" t="s">
        <v>70</v>
      </c>
      <c r="D94" s="342" t="s">
        <v>69</v>
      </c>
      <c r="E94" s="342"/>
      <c r="F94" s="641">
        <v>1100</v>
      </c>
      <c r="G94" s="641"/>
      <c r="H94" s="342" t="s">
        <v>2</v>
      </c>
      <c r="I94" s="342"/>
      <c r="J94" s="386">
        <v>3</v>
      </c>
      <c r="K94" s="342" t="s">
        <v>287</v>
      </c>
      <c r="L94" s="429" t="s">
        <v>71</v>
      </c>
      <c r="M94" s="456">
        <f>J94*B94*F94</f>
        <v>39600</v>
      </c>
      <c r="N94" s="452"/>
      <c r="O94" s="333" t="s">
        <v>308</v>
      </c>
    </row>
    <row r="95" spans="1:14" ht="15">
      <c r="A95" s="355" t="s">
        <v>315</v>
      </c>
      <c r="B95" s="342"/>
      <c r="C95" s="342"/>
      <c r="D95" s="342"/>
      <c r="E95" s="342"/>
      <c r="F95" s="342"/>
      <c r="G95" s="342"/>
      <c r="H95" s="342"/>
      <c r="I95" s="342"/>
      <c r="J95" s="342"/>
      <c r="K95" s="342"/>
      <c r="L95" s="428"/>
      <c r="M95" s="449"/>
      <c r="N95" s="452"/>
    </row>
    <row r="96" spans="1:15" ht="15">
      <c r="A96" s="355"/>
      <c r="B96" s="386">
        <v>12</v>
      </c>
      <c r="C96" s="342" t="s">
        <v>70</v>
      </c>
      <c r="D96" s="342" t="s">
        <v>69</v>
      </c>
      <c r="E96" s="342"/>
      <c r="F96" s="641">
        <v>1605.26</v>
      </c>
      <c r="G96" s="641"/>
      <c r="H96" s="342" t="s">
        <v>2</v>
      </c>
      <c r="I96" s="342"/>
      <c r="J96" s="386">
        <v>1</v>
      </c>
      <c r="K96" s="342" t="s">
        <v>287</v>
      </c>
      <c r="L96" s="428" t="s">
        <v>71</v>
      </c>
      <c r="M96" s="449">
        <f>ROUND(F96*J96*B96,2)</f>
        <v>19263.12</v>
      </c>
      <c r="N96" s="452"/>
      <c r="O96" s="333" t="s">
        <v>308</v>
      </c>
    </row>
    <row r="97" spans="1:14" ht="15">
      <c r="A97" s="355" t="s">
        <v>316</v>
      </c>
      <c r="B97" s="342"/>
      <c r="C97" s="342"/>
      <c r="D97" s="342"/>
      <c r="E97" s="342"/>
      <c r="F97" s="342"/>
      <c r="G97" s="342"/>
      <c r="H97" s="342"/>
      <c r="I97" s="342"/>
      <c r="J97" s="342"/>
      <c r="K97" s="342"/>
      <c r="L97" s="428"/>
      <c r="M97" s="449"/>
      <c r="N97" s="452"/>
    </row>
    <row r="98" spans="1:15" ht="15">
      <c r="A98" s="355"/>
      <c r="B98" s="386">
        <v>12</v>
      </c>
      <c r="C98" s="342" t="s">
        <v>70</v>
      </c>
      <c r="D98" s="342" t="s">
        <v>69</v>
      </c>
      <c r="E98" s="342"/>
      <c r="F98" s="641">
        <v>1605.26</v>
      </c>
      <c r="G98" s="641"/>
      <c r="H98" s="342" t="s">
        <v>2</v>
      </c>
      <c r="I98" s="342"/>
      <c r="J98" s="386">
        <v>2</v>
      </c>
      <c r="K98" s="342" t="s">
        <v>287</v>
      </c>
      <c r="L98" s="428" t="s">
        <v>71</v>
      </c>
      <c r="M98" s="449">
        <f>ROUND(F98*J98*B98,2)</f>
        <v>38526.24</v>
      </c>
      <c r="N98" s="452"/>
      <c r="O98" s="333" t="s">
        <v>308</v>
      </c>
    </row>
    <row r="99" spans="1:14" ht="15">
      <c r="A99" s="407" t="s">
        <v>317</v>
      </c>
      <c r="B99" s="408"/>
      <c r="C99" s="408"/>
      <c r="D99" s="408"/>
      <c r="E99" s="408"/>
      <c r="F99" s="408"/>
      <c r="G99" s="408"/>
      <c r="H99" s="408"/>
      <c r="I99" s="408"/>
      <c r="J99" s="408"/>
      <c r="K99" s="408"/>
      <c r="L99" s="428"/>
      <c r="M99" s="449"/>
      <c r="N99" s="452"/>
    </row>
    <row r="100" spans="1:15" ht="15">
      <c r="A100" s="407"/>
      <c r="B100" s="386">
        <v>12</v>
      </c>
      <c r="C100" s="408" t="s">
        <v>70</v>
      </c>
      <c r="D100" s="408" t="s">
        <v>69</v>
      </c>
      <c r="E100" s="408"/>
      <c r="F100" s="641">
        <v>1250</v>
      </c>
      <c r="G100" s="641"/>
      <c r="H100" s="408" t="s">
        <v>2</v>
      </c>
      <c r="I100" s="408"/>
      <c r="J100" s="408">
        <v>1</v>
      </c>
      <c r="K100" s="408" t="s">
        <v>287</v>
      </c>
      <c r="L100" s="428" t="s">
        <v>71</v>
      </c>
      <c r="M100" s="449">
        <f>B100*F100</f>
        <v>15000</v>
      </c>
      <c r="N100" s="458"/>
      <c r="O100" s="333" t="s">
        <v>308</v>
      </c>
    </row>
    <row r="101" spans="1:14" ht="15">
      <c r="A101" s="355" t="s">
        <v>318</v>
      </c>
      <c r="B101" s="342"/>
      <c r="C101" s="342"/>
      <c r="D101" s="342"/>
      <c r="E101" s="342"/>
      <c r="F101" s="342"/>
      <c r="G101" s="342"/>
      <c r="H101" s="342"/>
      <c r="I101" s="342"/>
      <c r="J101" s="342"/>
      <c r="K101" s="342"/>
      <c r="L101" s="428"/>
      <c r="M101" s="449"/>
      <c r="N101" s="452"/>
    </row>
    <row r="102" spans="1:15" ht="15">
      <c r="A102" s="355"/>
      <c r="B102" s="386">
        <v>8</v>
      </c>
      <c r="C102" s="342" t="s">
        <v>70</v>
      </c>
      <c r="D102" s="342" t="s">
        <v>69</v>
      </c>
      <c r="E102" s="342"/>
      <c r="F102" s="641">
        <v>2912</v>
      </c>
      <c r="G102" s="641"/>
      <c r="H102" s="342" t="s">
        <v>2</v>
      </c>
      <c r="I102" s="342"/>
      <c r="J102" s="342"/>
      <c r="K102" s="342"/>
      <c r="L102" s="428" t="s">
        <v>71</v>
      </c>
      <c r="M102" s="449">
        <f>B102*F102</f>
        <v>23296</v>
      </c>
      <c r="N102" s="452"/>
      <c r="O102" s="333" t="s">
        <v>308</v>
      </c>
    </row>
    <row r="103" spans="1:14" ht="15">
      <c r="A103" s="355" t="s">
        <v>319</v>
      </c>
      <c r="B103" s="386"/>
      <c r="C103" s="342"/>
      <c r="D103" s="342"/>
      <c r="E103" s="342"/>
      <c r="F103" s="342"/>
      <c r="G103" s="342"/>
      <c r="H103" s="342"/>
      <c r="I103" s="342"/>
      <c r="J103" s="342"/>
      <c r="K103" s="342"/>
      <c r="L103" s="428" t="s">
        <v>71</v>
      </c>
      <c r="M103" s="449"/>
      <c r="N103" s="452"/>
    </row>
    <row r="104" spans="1:15" ht="15">
      <c r="A104" s="355"/>
      <c r="B104" s="386">
        <v>12</v>
      </c>
      <c r="C104" s="342" t="s">
        <v>70</v>
      </c>
      <c r="D104" s="342" t="s">
        <v>69</v>
      </c>
      <c r="E104" s="342"/>
      <c r="F104" s="641">
        <v>2762</v>
      </c>
      <c r="G104" s="641"/>
      <c r="H104" s="342" t="s">
        <v>2</v>
      </c>
      <c r="I104" s="342"/>
      <c r="J104" s="342"/>
      <c r="K104" s="342"/>
      <c r="L104" s="428" t="s">
        <v>71</v>
      </c>
      <c r="M104" s="449">
        <f>B104*F104</f>
        <v>33144</v>
      </c>
      <c r="N104" s="452"/>
      <c r="O104" s="333" t="s">
        <v>308</v>
      </c>
    </row>
    <row r="105" spans="1:15" ht="15">
      <c r="A105" s="355" t="s">
        <v>320</v>
      </c>
      <c r="B105" s="386"/>
      <c r="C105" s="342"/>
      <c r="D105" s="342"/>
      <c r="E105" s="342"/>
      <c r="F105" s="386"/>
      <c r="G105" s="386"/>
      <c r="H105" s="342"/>
      <c r="I105" s="342"/>
      <c r="J105" s="342"/>
      <c r="K105" s="342"/>
      <c r="L105" s="428" t="s">
        <v>71</v>
      </c>
      <c r="M105" s="449">
        <v>18000</v>
      </c>
      <c r="N105" s="452"/>
      <c r="O105" s="333" t="s">
        <v>308</v>
      </c>
    </row>
    <row r="106" spans="1:15" ht="15">
      <c r="A106" s="355" t="s">
        <v>321</v>
      </c>
      <c r="B106" s="386"/>
      <c r="C106" s="342"/>
      <c r="D106" s="342"/>
      <c r="E106" s="342"/>
      <c r="F106" s="342"/>
      <c r="G106" s="342"/>
      <c r="H106" s="342"/>
      <c r="I106" s="342"/>
      <c r="J106" s="342"/>
      <c r="K106" s="342"/>
      <c r="L106" s="428" t="s">
        <v>71</v>
      </c>
      <c r="M106" s="449">
        <v>16000</v>
      </c>
      <c r="N106" s="452"/>
      <c r="O106" s="333" t="s">
        <v>308</v>
      </c>
    </row>
    <row r="107" spans="1:15" ht="15">
      <c r="A107" s="355" t="s">
        <v>322</v>
      </c>
      <c r="B107" s="386"/>
      <c r="C107" s="342"/>
      <c r="D107" s="342"/>
      <c r="E107" s="342"/>
      <c r="F107" s="386"/>
      <c r="G107" s="386"/>
      <c r="H107" s="342"/>
      <c r="I107" s="342"/>
      <c r="J107" s="342"/>
      <c r="K107" s="342"/>
      <c r="L107" s="428" t="s">
        <v>71</v>
      </c>
      <c r="M107" s="449">
        <v>10000</v>
      </c>
      <c r="N107" s="452"/>
      <c r="O107" s="333" t="s">
        <v>308</v>
      </c>
    </row>
    <row r="108" spans="1:14" ht="15">
      <c r="A108" s="355" t="s">
        <v>323</v>
      </c>
      <c r="B108" s="386"/>
      <c r="C108" s="342"/>
      <c r="D108" s="342"/>
      <c r="E108" s="342"/>
      <c r="F108" s="342"/>
      <c r="G108" s="342"/>
      <c r="H108" s="342"/>
      <c r="I108" s="342"/>
      <c r="J108" s="342"/>
      <c r="K108" s="342"/>
      <c r="L108" s="428"/>
      <c r="M108" s="449"/>
      <c r="N108" s="452"/>
    </row>
    <row r="109" spans="1:15" ht="15">
      <c r="A109" s="355" t="s">
        <v>324</v>
      </c>
      <c r="B109" s="386"/>
      <c r="C109" s="342"/>
      <c r="D109" s="342"/>
      <c r="E109" s="342"/>
      <c r="F109" s="342"/>
      <c r="G109" s="342"/>
      <c r="H109" s="342"/>
      <c r="I109" s="342"/>
      <c r="J109" s="342"/>
      <c r="K109" s="342"/>
      <c r="L109" s="428" t="s">
        <v>71</v>
      </c>
      <c r="M109" s="449">
        <v>15450</v>
      </c>
      <c r="N109" s="452"/>
      <c r="O109" s="333" t="s">
        <v>308</v>
      </c>
    </row>
    <row r="110" spans="1:15" ht="15">
      <c r="A110" s="355" t="s">
        <v>326</v>
      </c>
      <c r="B110" s="386"/>
      <c r="C110" s="342"/>
      <c r="D110" s="342"/>
      <c r="E110" s="342"/>
      <c r="F110" s="342"/>
      <c r="G110" s="342"/>
      <c r="H110" s="342"/>
      <c r="I110" s="342"/>
      <c r="J110" s="342"/>
      <c r="K110" s="342"/>
      <c r="L110" s="428" t="s">
        <v>71</v>
      </c>
      <c r="M110" s="449">
        <v>7600</v>
      </c>
      <c r="N110" s="452"/>
      <c r="O110" s="333" t="s">
        <v>308</v>
      </c>
    </row>
    <row r="111" spans="1:15" ht="15">
      <c r="A111" s="355" t="s">
        <v>325</v>
      </c>
      <c r="B111" s="386"/>
      <c r="C111" s="342"/>
      <c r="D111" s="342"/>
      <c r="E111" s="342"/>
      <c r="F111" s="386"/>
      <c r="G111" s="386"/>
      <c r="H111" s="342"/>
      <c r="I111" s="342"/>
      <c r="J111" s="342"/>
      <c r="K111" s="342"/>
      <c r="L111" s="428" t="s">
        <v>71</v>
      </c>
      <c r="M111" s="449">
        <v>7600</v>
      </c>
      <c r="N111" s="452"/>
      <c r="O111" s="333" t="s">
        <v>308</v>
      </c>
    </row>
    <row r="112" spans="1:15" ht="15">
      <c r="A112" s="355" t="s">
        <v>327</v>
      </c>
      <c r="B112" s="386"/>
      <c r="C112" s="342"/>
      <c r="D112" s="342"/>
      <c r="E112" s="342"/>
      <c r="F112" s="386"/>
      <c r="G112" s="386"/>
      <c r="H112" s="342"/>
      <c r="I112" s="342"/>
      <c r="J112" s="342"/>
      <c r="K112" s="342"/>
      <c r="L112" s="428" t="s">
        <v>71</v>
      </c>
      <c r="M112" s="449">
        <v>12500</v>
      </c>
      <c r="N112" s="452"/>
      <c r="O112" s="333" t="s">
        <v>308</v>
      </c>
    </row>
    <row r="113" spans="1:15" ht="15">
      <c r="A113" s="355" t="s">
        <v>328</v>
      </c>
      <c r="B113" s="386"/>
      <c r="C113" s="342"/>
      <c r="D113" s="342"/>
      <c r="E113" s="342"/>
      <c r="F113" s="386"/>
      <c r="G113" s="386"/>
      <c r="H113" s="342"/>
      <c r="I113" s="342"/>
      <c r="J113" s="342"/>
      <c r="K113" s="342"/>
      <c r="L113" s="428" t="s">
        <v>71</v>
      </c>
      <c r="M113" s="449">
        <v>93464.36</v>
      </c>
      <c r="N113" s="452"/>
      <c r="O113" s="333" t="s">
        <v>308</v>
      </c>
    </row>
    <row r="114" spans="1:15" ht="15">
      <c r="A114" s="355" t="s">
        <v>329</v>
      </c>
      <c r="B114" s="386"/>
      <c r="C114" s="342"/>
      <c r="D114" s="342"/>
      <c r="E114" s="342"/>
      <c r="F114" s="386"/>
      <c r="G114" s="386"/>
      <c r="H114" s="342"/>
      <c r="I114" s="342"/>
      <c r="J114" s="342"/>
      <c r="K114" s="342"/>
      <c r="L114" s="428" t="s">
        <v>71</v>
      </c>
      <c r="M114" s="449">
        <v>20000</v>
      </c>
      <c r="N114" s="452"/>
      <c r="O114" s="333" t="s">
        <v>308</v>
      </c>
    </row>
    <row r="115" spans="1:15" ht="15">
      <c r="A115" s="355" t="s">
        <v>330</v>
      </c>
      <c r="B115" s="386"/>
      <c r="C115" s="342"/>
      <c r="D115" s="342"/>
      <c r="E115" s="342"/>
      <c r="F115" s="386"/>
      <c r="G115" s="386"/>
      <c r="H115" s="342"/>
      <c r="I115" s="342"/>
      <c r="J115" s="342"/>
      <c r="K115" s="342"/>
      <c r="L115" s="428" t="s">
        <v>71</v>
      </c>
      <c r="M115" s="449">
        <v>11754.92</v>
      </c>
      <c r="N115" s="452"/>
      <c r="O115" s="333" t="s">
        <v>308</v>
      </c>
    </row>
    <row r="116" spans="1:14" ht="15">
      <c r="A116" s="355" t="s">
        <v>288</v>
      </c>
      <c r="B116" s="386"/>
      <c r="C116" s="342"/>
      <c r="D116" s="342"/>
      <c r="E116" s="342"/>
      <c r="F116" s="386"/>
      <c r="G116" s="386"/>
      <c r="H116" s="342"/>
      <c r="I116" s="342"/>
      <c r="J116" s="342"/>
      <c r="K116" s="342"/>
      <c r="L116" s="428" t="s">
        <v>71</v>
      </c>
      <c r="M116" s="449">
        <v>75092.24</v>
      </c>
      <c r="N116" s="452"/>
    </row>
    <row r="117" spans="1:14" ht="15.75" thickBot="1">
      <c r="A117" s="376"/>
      <c r="B117" s="387"/>
      <c r="C117" s="349"/>
      <c r="D117" s="349"/>
      <c r="E117" s="349"/>
      <c r="F117" s="387"/>
      <c r="G117" s="438"/>
      <c r="H117" s="349"/>
      <c r="I117" s="349"/>
      <c r="J117" s="349"/>
      <c r="K117" s="349"/>
      <c r="L117" s="439"/>
      <c r="M117" s="451"/>
      <c r="N117" s="453"/>
    </row>
    <row r="118" spans="1:14" ht="15">
      <c r="A118" s="623" t="s">
        <v>13</v>
      </c>
      <c r="B118" s="623"/>
      <c r="C118" s="623"/>
      <c r="D118" s="623"/>
      <c r="E118" s="623"/>
      <c r="F118" s="623"/>
      <c r="G118" s="623"/>
      <c r="H118" s="623"/>
      <c r="I118" s="623"/>
      <c r="J118" s="623"/>
      <c r="K118" s="623"/>
      <c r="L118" s="623"/>
      <c r="M118" s="623"/>
      <c r="N118" s="623"/>
    </row>
    <row r="119" spans="1:14" ht="15">
      <c r="A119" s="624" t="s">
        <v>107</v>
      </c>
      <c r="B119" s="624"/>
      <c r="C119" s="624"/>
      <c r="D119" s="624"/>
      <c r="E119" s="624"/>
      <c r="F119" s="624"/>
      <c r="G119" s="624"/>
      <c r="H119" s="624"/>
      <c r="I119" s="624"/>
      <c r="J119" s="624"/>
      <c r="K119" s="624"/>
      <c r="L119" s="624"/>
      <c r="M119" s="624"/>
      <c r="N119" s="624"/>
    </row>
    <row r="120" spans="1:14" ht="15">
      <c r="A120" s="624" t="s">
        <v>273</v>
      </c>
      <c r="B120" s="624"/>
      <c r="C120" s="624"/>
      <c r="D120" s="624"/>
      <c r="E120" s="624"/>
      <c r="F120" s="624"/>
      <c r="G120" s="624"/>
      <c r="H120" s="624"/>
      <c r="I120" s="624"/>
      <c r="J120" s="624"/>
      <c r="K120" s="624"/>
      <c r="L120" s="624"/>
      <c r="M120" s="624"/>
      <c r="N120" s="624"/>
    </row>
    <row r="121" spans="1:14" ht="15.75" thickBot="1">
      <c r="A121" s="334"/>
      <c r="B121" s="334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5" t="s">
        <v>2</v>
      </c>
    </row>
    <row r="122" spans="1:14" ht="15.75" thickBot="1">
      <c r="A122" s="334"/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6">
        <f>SUM(M124+M125+M130+M133)</f>
        <v>426191</v>
      </c>
    </row>
    <row r="123" spans="1:14" ht="15">
      <c r="A123" s="337" t="s">
        <v>331</v>
      </c>
      <c r="B123" s="338"/>
      <c r="C123" s="338"/>
      <c r="D123" s="338"/>
      <c r="E123" s="338"/>
      <c r="F123" s="338"/>
      <c r="G123" s="338"/>
      <c r="H123" s="338"/>
      <c r="I123" s="338"/>
      <c r="J123" s="338"/>
      <c r="K123" s="338"/>
      <c r="L123" s="338"/>
      <c r="M123" s="338"/>
      <c r="N123" s="425"/>
    </row>
    <row r="124" spans="1:14" ht="15">
      <c r="A124" s="401" t="s">
        <v>242</v>
      </c>
      <c r="B124" s="360"/>
      <c r="C124" s="360"/>
      <c r="D124" s="360"/>
      <c r="E124" s="402"/>
      <c r="F124" s="641">
        <v>3197.4</v>
      </c>
      <c r="G124" s="641"/>
      <c r="H124" s="402" t="s">
        <v>2</v>
      </c>
      <c r="I124" s="402" t="s">
        <v>69</v>
      </c>
      <c r="J124" s="402">
        <v>12</v>
      </c>
      <c r="K124" s="402" t="s">
        <v>284</v>
      </c>
      <c r="L124" s="402" t="s">
        <v>71</v>
      </c>
      <c r="M124" s="450">
        <f>ROUND(F124*J124,2)</f>
        <v>38368.8</v>
      </c>
      <c r="N124" s="452"/>
    </row>
    <row r="125" spans="1:14" ht="15">
      <c r="A125" s="650" t="s">
        <v>289</v>
      </c>
      <c r="B125" s="651"/>
      <c r="C125" s="641">
        <v>187</v>
      </c>
      <c r="D125" s="641"/>
      <c r="E125" s="341" t="s">
        <v>68</v>
      </c>
      <c r="F125" s="641" t="s">
        <v>69</v>
      </c>
      <c r="G125" s="641"/>
      <c r="H125" s="342">
        <v>1350</v>
      </c>
      <c r="I125" s="341" t="s">
        <v>71</v>
      </c>
      <c r="J125" s="649">
        <f>ROUND(C125*H125,2)</f>
        <v>252450</v>
      </c>
      <c r="K125" s="649"/>
      <c r="L125" s="649"/>
      <c r="M125" s="448">
        <f>J125+J126+J128+J127+J129</f>
        <v>312200</v>
      </c>
      <c r="N125" s="452"/>
    </row>
    <row r="126" spans="1:14" ht="15">
      <c r="A126" s="340"/>
      <c r="B126" s="403" t="s">
        <v>290</v>
      </c>
      <c r="C126" s="641">
        <v>18</v>
      </c>
      <c r="D126" s="641"/>
      <c r="E126" s="341" t="s">
        <v>68</v>
      </c>
      <c r="F126" s="641" t="s">
        <v>69</v>
      </c>
      <c r="G126" s="641"/>
      <c r="H126" s="342">
        <v>1050</v>
      </c>
      <c r="I126" s="341" t="s">
        <v>71</v>
      </c>
      <c r="J126" s="649">
        <f>ROUND(C126*H126,2)</f>
        <v>18900</v>
      </c>
      <c r="K126" s="649"/>
      <c r="L126" s="649"/>
      <c r="M126" s="448"/>
      <c r="N126" s="452"/>
    </row>
    <row r="127" spans="1:14" ht="15">
      <c r="A127" s="340"/>
      <c r="B127" s="403" t="s">
        <v>291</v>
      </c>
      <c r="C127" s="641">
        <v>39</v>
      </c>
      <c r="D127" s="641"/>
      <c r="E127" s="341" t="s">
        <v>68</v>
      </c>
      <c r="F127" s="641" t="s">
        <v>69</v>
      </c>
      <c r="G127" s="641"/>
      <c r="H127" s="342">
        <v>150</v>
      </c>
      <c r="I127" s="341" t="s">
        <v>71</v>
      </c>
      <c r="J127" s="649">
        <f>C127*H127</f>
        <v>5850</v>
      </c>
      <c r="K127" s="649"/>
      <c r="L127" s="649"/>
      <c r="M127" s="448"/>
      <c r="N127" s="452"/>
    </row>
    <row r="128" spans="1:14" ht="15">
      <c r="A128" s="340"/>
      <c r="B128" s="403" t="s">
        <v>292</v>
      </c>
      <c r="C128" s="641">
        <v>175</v>
      </c>
      <c r="D128" s="641"/>
      <c r="E128" s="341" t="s">
        <v>68</v>
      </c>
      <c r="F128" s="641" t="s">
        <v>69</v>
      </c>
      <c r="G128" s="641"/>
      <c r="H128" s="342">
        <v>200</v>
      </c>
      <c r="I128" s="341" t="s">
        <v>71</v>
      </c>
      <c r="J128" s="653">
        <f>ROUND(C128*H128,2)</f>
        <v>35000</v>
      </c>
      <c r="K128" s="653"/>
      <c r="L128" s="653"/>
      <c r="M128" s="448"/>
      <c r="N128" s="452"/>
    </row>
    <row r="129" spans="1:15" ht="15">
      <c r="A129" s="356"/>
      <c r="B129" s="440" t="s">
        <v>292</v>
      </c>
      <c r="C129" s="397"/>
      <c r="D129" s="397"/>
      <c r="E129" s="357" t="s">
        <v>68</v>
      </c>
      <c r="F129" s="397"/>
      <c r="G129" s="397" t="s">
        <v>69</v>
      </c>
      <c r="H129" s="430"/>
      <c r="I129" s="357" t="s">
        <v>71</v>
      </c>
      <c r="J129" s="653">
        <f>ROUND(C129*H129,2)</f>
        <v>0</v>
      </c>
      <c r="K129" s="653"/>
      <c r="L129" s="653"/>
      <c r="M129" s="448"/>
      <c r="N129" s="452"/>
      <c r="O129" s="354"/>
    </row>
    <row r="130" spans="1:15" ht="15">
      <c r="A130" s="355" t="s">
        <v>332</v>
      </c>
      <c r="B130" s="342"/>
      <c r="C130" s="342"/>
      <c r="D130" s="342"/>
      <c r="E130" s="342"/>
      <c r="F130" s="342"/>
      <c r="G130" s="342"/>
      <c r="H130" s="342"/>
      <c r="I130" s="342"/>
      <c r="J130" s="342"/>
      <c r="K130" s="342"/>
      <c r="L130" s="357"/>
      <c r="M130" s="449">
        <f>J131+J132</f>
        <v>6982.2</v>
      </c>
      <c r="N130" s="452"/>
      <c r="O130" s="354"/>
    </row>
    <row r="131" spans="1:14" ht="15">
      <c r="A131" s="355"/>
      <c r="B131" s="342"/>
      <c r="C131" s="641">
        <v>2472</v>
      </c>
      <c r="D131" s="641"/>
      <c r="E131" s="342" t="s">
        <v>2</v>
      </c>
      <c r="F131" s="641" t="s">
        <v>69</v>
      </c>
      <c r="G131" s="641"/>
      <c r="H131" s="342">
        <v>2</v>
      </c>
      <c r="I131" s="342" t="s">
        <v>71</v>
      </c>
      <c r="J131" s="641">
        <f>C131*H131</f>
        <v>4944</v>
      </c>
      <c r="K131" s="641"/>
      <c r="L131" s="641"/>
      <c r="M131" s="449"/>
      <c r="N131" s="452"/>
    </row>
    <row r="132" spans="1:15" ht="15">
      <c r="A132" s="355"/>
      <c r="B132" s="342"/>
      <c r="C132" s="641">
        <v>2038.2</v>
      </c>
      <c r="D132" s="641"/>
      <c r="E132" s="342" t="s">
        <v>2</v>
      </c>
      <c r="F132" s="641" t="s">
        <v>69</v>
      </c>
      <c r="G132" s="641"/>
      <c r="H132" s="342">
        <v>1</v>
      </c>
      <c r="I132" s="342" t="s">
        <v>71</v>
      </c>
      <c r="J132" s="641">
        <f>C132*H132</f>
        <v>2038.2</v>
      </c>
      <c r="K132" s="641"/>
      <c r="L132" s="643"/>
      <c r="M132" s="449"/>
      <c r="N132" s="452"/>
      <c r="O132" s="354"/>
    </row>
    <row r="133" spans="1:14" ht="15.75" thickBot="1">
      <c r="A133" s="646" t="s">
        <v>293</v>
      </c>
      <c r="B133" s="647"/>
      <c r="C133" s="647"/>
      <c r="D133" s="647"/>
      <c r="E133" s="647"/>
      <c r="F133" s="647"/>
      <c r="G133" s="647"/>
      <c r="H133" s="647"/>
      <c r="I133" s="647"/>
      <c r="J133" s="647"/>
      <c r="K133" s="647"/>
      <c r="L133" s="348"/>
      <c r="M133" s="451">
        <f>68640-16724-1100+17824</f>
        <v>68640</v>
      </c>
      <c r="N133" s="453"/>
    </row>
    <row r="134" spans="1:14" ht="15">
      <c r="A134" s="396"/>
      <c r="B134" s="396"/>
      <c r="C134" s="396"/>
      <c r="D134" s="396"/>
      <c r="E134" s="396"/>
      <c r="F134" s="396"/>
      <c r="G134" s="396"/>
      <c r="H134" s="396"/>
      <c r="I134" s="396"/>
      <c r="J134" s="396"/>
      <c r="K134" s="396"/>
      <c r="L134" s="357"/>
      <c r="M134" s="357"/>
      <c r="N134" s="357"/>
    </row>
    <row r="135" spans="1:14" ht="15">
      <c r="A135" s="623" t="s">
        <v>0</v>
      </c>
      <c r="B135" s="623"/>
      <c r="C135" s="623"/>
      <c r="D135" s="623"/>
      <c r="E135" s="623"/>
      <c r="F135" s="623"/>
      <c r="G135" s="623"/>
      <c r="H135" s="623"/>
      <c r="I135" s="623"/>
      <c r="J135" s="623"/>
      <c r="K135" s="623"/>
      <c r="L135" s="623"/>
      <c r="M135" s="623"/>
      <c r="N135" s="623"/>
    </row>
    <row r="136" spans="1:14" ht="15">
      <c r="A136" s="624" t="s">
        <v>1</v>
      </c>
      <c r="B136" s="624"/>
      <c r="C136" s="624"/>
      <c r="D136" s="624"/>
      <c r="E136" s="624"/>
      <c r="F136" s="624"/>
      <c r="G136" s="624"/>
      <c r="H136" s="624"/>
      <c r="I136" s="624"/>
      <c r="J136" s="624"/>
      <c r="K136" s="624"/>
      <c r="L136" s="624"/>
      <c r="M136" s="624"/>
      <c r="N136" s="624"/>
    </row>
    <row r="137" spans="1:14" ht="15">
      <c r="A137" s="624" t="s">
        <v>273</v>
      </c>
      <c r="B137" s="624"/>
      <c r="C137" s="624"/>
      <c r="D137" s="624"/>
      <c r="E137" s="624"/>
      <c r="F137" s="624"/>
      <c r="G137" s="624"/>
      <c r="H137" s="624"/>
      <c r="I137" s="624"/>
      <c r="J137" s="624"/>
      <c r="K137" s="624"/>
      <c r="L137" s="624"/>
      <c r="M137" s="624"/>
      <c r="N137" s="624"/>
    </row>
    <row r="138" spans="1:14" ht="15.75" thickBot="1">
      <c r="A138" s="334"/>
      <c r="B138" s="334"/>
      <c r="C138" s="334"/>
      <c r="D138" s="334"/>
      <c r="E138" s="334"/>
      <c r="F138" s="334"/>
      <c r="G138" s="334"/>
      <c r="H138" s="334"/>
      <c r="I138" s="334"/>
      <c r="J138" s="334"/>
      <c r="K138" s="334"/>
      <c r="L138" s="334"/>
      <c r="M138" s="334"/>
      <c r="N138" s="334" t="s">
        <v>2</v>
      </c>
    </row>
    <row r="139" spans="1:14" ht="15.75" thickBot="1">
      <c r="A139" s="615"/>
      <c r="B139" s="615"/>
      <c r="C139" s="615"/>
      <c r="D139" s="615"/>
      <c r="E139" s="615"/>
      <c r="F139" s="615"/>
      <c r="G139" s="615"/>
      <c r="H139" s="615"/>
      <c r="I139" s="615"/>
      <c r="J139" s="615"/>
      <c r="K139" s="615"/>
      <c r="L139" s="615"/>
      <c r="M139" s="615"/>
      <c r="N139" s="336">
        <f>E142+E146</f>
        <v>3934694</v>
      </c>
    </row>
    <row r="140" spans="1:14" ht="15">
      <c r="A140" s="382"/>
      <c r="B140" s="383"/>
      <c r="C140" s="383"/>
      <c r="D140" s="383"/>
      <c r="E140" s="383"/>
      <c r="F140" s="383"/>
      <c r="G140" s="383"/>
      <c r="H140" s="383"/>
      <c r="I140" s="383"/>
      <c r="J140" s="383"/>
      <c r="K140" s="383"/>
      <c r="L140" s="383"/>
      <c r="M140" s="441"/>
      <c r="N140" s="339"/>
    </row>
    <row r="141" spans="1:14" ht="15">
      <c r="A141" s="355" t="s">
        <v>294</v>
      </c>
      <c r="B141" s="342"/>
      <c r="C141" s="342"/>
      <c r="D141" s="342"/>
      <c r="E141" s="342"/>
      <c r="F141" s="342"/>
      <c r="G141" s="342"/>
      <c r="H141" s="342"/>
      <c r="I141" s="357"/>
      <c r="J141" s="648"/>
      <c r="K141" s="648"/>
      <c r="L141" s="357"/>
      <c r="M141" s="443"/>
      <c r="N141" s="346"/>
    </row>
    <row r="142" spans="1:14" ht="15">
      <c r="A142" s="355">
        <v>159486863.636</v>
      </c>
      <c r="B142" s="386" t="s">
        <v>69</v>
      </c>
      <c r="C142" s="444">
        <v>0.022</v>
      </c>
      <c r="D142" s="342" t="s">
        <v>71</v>
      </c>
      <c r="E142" s="649">
        <f>ROUND(A142*C142,)</f>
        <v>3508711</v>
      </c>
      <c r="F142" s="649"/>
      <c r="G142" s="649"/>
      <c r="H142" s="342"/>
      <c r="I142" s="341"/>
      <c r="J142" s="341"/>
      <c r="K142" s="341"/>
      <c r="L142" s="341"/>
      <c r="M142" s="431"/>
      <c r="N142" s="346"/>
    </row>
    <row r="143" spans="1:14" ht="15">
      <c r="A143" s="650"/>
      <c r="B143" s="651"/>
      <c r="C143" s="651"/>
      <c r="D143" s="651"/>
      <c r="E143" s="651"/>
      <c r="F143" s="651"/>
      <c r="G143" s="651"/>
      <c r="H143" s="651"/>
      <c r="I143" s="651"/>
      <c r="J143" s="651"/>
      <c r="K143" s="651"/>
      <c r="L143" s="341"/>
      <c r="M143" s="414"/>
      <c r="N143" s="346"/>
    </row>
    <row r="144" spans="1:14" ht="15">
      <c r="A144" s="355" t="s">
        <v>295</v>
      </c>
      <c r="B144" s="342"/>
      <c r="C144" s="341"/>
      <c r="D144" s="341"/>
      <c r="E144" s="341"/>
      <c r="F144" s="341"/>
      <c r="G144" s="641"/>
      <c r="H144" s="641"/>
      <c r="I144" s="341"/>
      <c r="J144" s="652"/>
      <c r="K144" s="652"/>
      <c r="L144" s="341"/>
      <c r="M144" s="414"/>
      <c r="N144" s="346"/>
    </row>
    <row r="145" spans="1:14" ht="15">
      <c r="A145" s="445" t="s">
        <v>296</v>
      </c>
      <c r="B145" s="430"/>
      <c r="C145" s="357"/>
      <c r="D145" s="357"/>
      <c r="E145" s="357"/>
      <c r="F145" s="357"/>
      <c r="G145" s="396"/>
      <c r="H145" s="396"/>
      <c r="I145" s="357"/>
      <c r="J145" s="442"/>
      <c r="K145" s="442"/>
      <c r="L145" s="357"/>
      <c r="M145" s="443"/>
      <c r="N145" s="346"/>
    </row>
    <row r="146" spans="1:14" ht="15">
      <c r="A146" s="355">
        <f>12309024.42+11516170.38+4573656.44</f>
        <v>28398851.240000002</v>
      </c>
      <c r="B146" s="386" t="s">
        <v>69</v>
      </c>
      <c r="C146" s="444">
        <v>0.015</v>
      </c>
      <c r="D146" s="342" t="s">
        <v>71</v>
      </c>
      <c r="E146" s="649">
        <f>ROUND(A146*C146,)</f>
        <v>425983</v>
      </c>
      <c r="F146" s="649"/>
      <c r="G146" s="649"/>
      <c r="H146" s="342"/>
      <c r="I146" s="342"/>
      <c r="J146" s="342"/>
      <c r="K146" s="342"/>
      <c r="L146" s="341"/>
      <c r="M146" s="431"/>
      <c r="N146" s="346"/>
    </row>
    <row r="147" spans="1:14" ht="15.75" thickBot="1">
      <c r="A147" s="644"/>
      <c r="B147" s="645"/>
      <c r="C147" s="645"/>
      <c r="D147" s="645"/>
      <c r="E147" s="645"/>
      <c r="F147" s="645"/>
      <c r="G147" s="645"/>
      <c r="H147" s="348"/>
      <c r="I147" s="348"/>
      <c r="J147" s="348"/>
      <c r="K147" s="348"/>
      <c r="L147" s="348"/>
      <c r="M147" s="422"/>
      <c r="N147" s="353"/>
    </row>
    <row r="148" spans="1:14" ht="15">
      <c r="A148" s="396"/>
      <c r="B148" s="396"/>
      <c r="C148" s="396"/>
      <c r="D148" s="396"/>
      <c r="E148" s="396"/>
      <c r="F148" s="396"/>
      <c r="G148" s="396"/>
      <c r="H148" s="357"/>
      <c r="I148" s="357"/>
      <c r="J148" s="357"/>
      <c r="K148" s="357"/>
      <c r="L148" s="357"/>
      <c r="M148" s="357"/>
      <c r="N148" s="357"/>
    </row>
    <row r="149" spans="1:14" ht="15">
      <c r="A149" s="623" t="s">
        <v>14</v>
      </c>
      <c r="B149" s="623"/>
      <c r="C149" s="623"/>
      <c r="D149" s="623"/>
      <c r="E149" s="623"/>
      <c r="F149" s="623"/>
      <c r="G149" s="623"/>
      <c r="H149" s="623"/>
      <c r="I149" s="623"/>
      <c r="J149" s="623"/>
      <c r="K149" s="623"/>
      <c r="L149" s="623"/>
      <c r="M149" s="623"/>
      <c r="N149" s="623"/>
    </row>
    <row r="150" spans="1:14" ht="15">
      <c r="A150" s="624" t="s">
        <v>15</v>
      </c>
      <c r="B150" s="624"/>
      <c r="C150" s="624"/>
      <c r="D150" s="624"/>
      <c r="E150" s="624"/>
      <c r="F150" s="624"/>
      <c r="G150" s="624"/>
      <c r="H150" s="624"/>
      <c r="I150" s="624"/>
      <c r="J150" s="624"/>
      <c r="K150" s="624"/>
      <c r="L150" s="624"/>
      <c r="M150" s="624"/>
      <c r="N150" s="624"/>
    </row>
    <row r="151" spans="1:14" ht="15">
      <c r="A151" s="624" t="s">
        <v>273</v>
      </c>
      <c r="B151" s="624"/>
      <c r="C151" s="624"/>
      <c r="D151" s="624"/>
      <c r="E151" s="624"/>
      <c r="F151" s="624"/>
      <c r="G151" s="624"/>
      <c r="H151" s="624"/>
      <c r="I151" s="624"/>
      <c r="J151" s="624"/>
      <c r="K151" s="624"/>
      <c r="L151" s="624"/>
      <c r="M151" s="624"/>
      <c r="N151" s="624"/>
    </row>
    <row r="152" spans="1:14" ht="15.75" thickBot="1">
      <c r="A152" s="334"/>
      <c r="B152" s="334"/>
      <c r="C152" s="334"/>
      <c r="D152" s="334"/>
      <c r="E152" s="334"/>
      <c r="F152" s="334"/>
      <c r="G152" s="334"/>
      <c r="H152" s="334"/>
      <c r="I152" s="334"/>
      <c r="J152" s="334"/>
      <c r="K152" s="334"/>
      <c r="L152" s="334"/>
      <c r="M152" s="334"/>
      <c r="N152" s="334" t="s">
        <v>2</v>
      </c>
    </row>
    <row r="153" spans="1:14" ht="15.75" thickBot="1">
      <c r="A153" s="615"/>
      <c r="B153" s="615"/>
      <c r="C153" s="615"/>
      <c r="D153" s="615"/>
      <c r="E153" s="615"/>
      <c r="F153" s="615"/>
      <c r="G153" s="615"/>
      <c r="H153" s="615"/>
      <c r="I153" s="615"/>
      <c r="J153" s="615"/>
      <c r="K153" s="615"/>
      <c r="L153" s="615"/>
      <c r="M153" s="615"/>
      <c r="N153" s="336">
        <f>SUM(M155:M212)</f>
        <v>175860.00000000003</v>
      </c>
    </row>
    <row r="154" spans="1:14" ht="15">
      <c r="A154" s="382" t="s">
        <v>333</v>
      </c>
      <c r="B154" s="383"/>
      <c r="C154" s="383"/>
      <c r="D154" s="383"/>
      <c r="E154" s="383"/>
      <c r="F154" s="383"/>
      <c r="G154" s="383"/>
      <c r="H154" s="383"/>
      <c r="I154" s="383"/>
      <c r="J154" s="383"/>
      <c r="K154" s="383"/>
      <c r="L154" s="383"/>
      <c r="M154" s="466"/>
      <c r="N154" s="362"/>
    </row>
    <row r="155" spans="1:14" ht="15">
      <c r="A155" s="340" t="s">
        <v>334</v>
      </c>
      <c r="B155" s="341"/>
      <c r="C155" s="341"/>
      <c r="D155" s="341"/>
      <c r="E155" s="341"/>
      <c r="F155" s="341"/>
      <c r="G155" s="341"/>
      <c r="H155" s="341"/>
      <c r="I155" s="341"/>
      <c r="J155" s="341"/>
      <c r="K155" s="341"/>
      <c r="L155" s="341"/>
      <c r="M155" s="467">
        <v>23641.83</v>
      </c>
      <c r="N155" s="365"/>
    </row>
    <row r="156" spans="1:14" ht="15">
      <c r="A156" s="340" t="s">
        <v>335</v>
      </c>
      <c r="B156" s="341"/>
      <c r="C156" s="341"/>
      <c r="D156" s="341"/>
      <c r="E156" s="341"/>
      <c r="F156" s="341"/>
      <c r="G156" s="341"/>
      <c r="H156" s="341"/>
      <c r="I156" s="341"/>
      <c r="J156" s="341"/>
      <c r="K156" s="341"/>
      <c r="L156" s="341"/>
      <c r="M156" s="467">
        <v>4145.8</v>
      </c>
      <c r="N156" s="365"/>
    </row>
    <row r="157" spans="1:14" ht="15">
      <c r="A157" s="340" t="s">
        <v>336</v>
      </c>
      <c r="B157" s="341"/>
      <c r="C157" s="341"/>
      <c r="D157" s="341"/>
      <c r="E157" s="341"/>
      <c r="F157" s="341"/>
      <c r="G157" s="341"/>
      <c r="H157" s="341"/>
      <c r="I157" s="341"/>
      <c r="J157" s="341"/>
      <c r="K157" s="341"/>
      <c r="L157" s="341"/>
      <c r="M157" s="467">
        <v>4145.8</v>
      </c>
      <c r="N157" s="365"/>
    </row>
    <row r="158" spans="1:14" ht="15">
      <c r="A158" s="340" t="s">
        <v>337</v>
      </c>
      <c r="B158" s="341"/>
      <c r="C158" s="341"/>
      <c r="D158" s="341"/>
      <c r="E158" s="341"/>
      <c r="F158" s="341"/>
      <c r="G158" s="341"/>
      <c r="H158" s="341"/>
      <c r="I158" s="341"/>
      <c r="J158" s="341"/>
      <c r="K158" s="341"/>
      <c r="L158" s="341"/>
      <c r="M158" s="467">
        <v>1207.8</v>
      </c>
      <c r="N158" s="365"/>
    </row>
    <row r="159" spans="1:14" ht="15">
      <c r="A159" s="340" t="s">
        <v>338</v>
      </c>
      <c r="B159" s="341"/>
      <c r="C159" s="341"/>
      <c r="D159" s="341"/>
      <c r="E159" s="341"/>
      <c r="F159" s="341"/>
      <c r="G159" s="341"/>
      <c r="H159" s="341"/>
      <c r="I159" s="341"/>
      <c r="J159" s="341"/>
      <c r="K159" s="341"/>
      <c r="L159" s="341"/>
      <c r="M159" s="467">
        <v>3927.69</v>
      </c>
      <c r="N159" s="365"/>
    </row>
    <row r="160" spans="1:14" ht="15">
      <c r="A160" s="340" t="s">
        <v>339</v>
      </c>
      <c r="B160" s="341"/>
      <c r="C160" s="341"/>
      <c r="D160" s="341"/>
      <c r="E160" s="341"/>
      <c r="F160" s="341"/>
      <c r="G160" s="341"/>
      <c r="H160" s="341"/>
      <c r="I160" s="341"/>
      <c r="J160" s="341"/>
      <c r="K160" s="341"/>
      <c r="L160" s="341"/>
      <c r="M160" s="467">
        <v>1575.2</v>
      </c>
      <c r="N160" s="365"/>
    </row>
    <row r="161" spans="1:14" ht="15">
      <c r="A161" s="340" t="s">
        <v>340</v>
      </c>
      <c r="B161" s="341"/>
      <c r="C161" s="341"/>
      <c r="D161" s="341"/>
      <c r="E161" s="341"/>
      <c r="F161" s="341"/>
      <c r="G161" s="341"/>
      <c r="H161" s="341"/>
      <c r="I161" s="341"/>
      <c r="J161" s="341"/>
      <c r="K161" s="341"/>
      <c r="L161" s="341"/>
      <c r="M161" s="467">
        <v>4057.76</v>
      </c>
      <c r="N161" s="365"/>
    </row>
    <row r="162" spans="1:14" ht="15">
      <c r="A162" s="340" t="s">
        <v>341</v>
      </c>
      <c r="B162" s="341"/>
      <c r="C162" s="341"/>
      <c r="D162" s="341"/>
      <c r="E162" s="341"/>
      <c r="F162" s="341"/>
      <c r="G162" s="341"/>
      <c r="H162" s="341"/>
      <c r="I162" s="341"/>
      <c r="J162" s="341"/>
      <c r="K162" s="341"/>
      <c r="L162" s="341"/>
      <c r="M162" s="467">
        <v>1469.5</v>
      </c>
      <c r="N162" s="365"/>
    </row>
    <row r="163" spans="1:14" ht="15">
      <c r="A163" s="340" t="s">
        <v>342</v>
      </c>
      <c r="B163" s="341"/>
      <c r="C163" s="341"/>
      <c r="D163" s="341"/>
      <c r="E163" s="341"/>
      <c r="F163" s="341"/>
      <c r="G163" s="341"/>
      <c r="H163" s="341"/>
      <c r="I163" s="341"/>
      <c r="J163" s="341"/>
      <c r="K163" s="341"/>
      <c r="L163" s="341"/>
      <c r="M163" s="467">
        <v>1921.92</v>
      </c>
      <c r="N163" s="365"/>
    </row>
    <row r="164" spans="1:14" ht="15">
      <c r="A164" s="340" t="s">
        <v>343</v>
      </c>
      <c r="B164" s="341"/>
      <c r="C164" s="341"/>
      <c r="D164" s="341"/>
      <c r="E164" s="341"/>
      <c r="F164" s="341"/>
      <c r="G164" s="341"/>
      <c r="H164" s="341"/>
      <c r="I164" s="341"/>
      <c r="J164" s="341"/>
      <c r="K164" s="341"/>
      <c r="L164" s="341"/>
      <c r="M164" s="467">
        <v>3600.08</v>
      </c>
      <c r="N164" s="365"/>
    </row>
    <row r="165" spans="1:14" ht="15">
      <c r="A165" s="340" t="s">
        <v>344</v>
      </c>
      <c r="B165" s="341"/>
      <c r="C165" s="341"/>
      <c r="D165" s="341"/>
      <c r="E165" s="341"/>
      <c r="F165" s="341"/>
      <c r="G165" s="341"/>
      <c r="H165" s="341"/>
      <c r="I165" s="341"/>
      <c r="J165" s="341"/>
      <c r="K165" s="341"/>
      <c r="L165" s="341"/>
      <c r="M165" s="467">
        <v>2555</v>
      </c>
      <c r="N165" s="365"/>
    </row>
    <row r="166" spans="1:14" ht="15">
      <c r="A166" s="340" t="s">
        <v>342</v>
      </c>
      <c r="B166" s="341"/>
      <c r="C166" s="341"/>
      <c r="D166" s="341"/>
      <c r="E166" s="341"/>
      <c r="F166" s="341"/>
      <c r="G166" s="341"/>
      <c r="H166" s="341"/>
      <c r="I166" s="341"/>
      <c r="J166" s="341"/>
      <c r="K166" s="341"/>
      <c r="L166" s="341"/>
      <c r="M166" s="467">
        <v>45.98</v>
      </c>
      <c r="N166" s="365"/>
    </row>
    <row r="167" spans="1:14" ht="15">
      <c r="A167" s="340" t="s">
        <v>345</v>
      </c>
      <c r="B167" s="341"/>
      <c r="C167" s="341"/>
      <c r="D167" s="341"/>
      <c r="E167" s="341"/>
      <c r="F167" s="341"/>
      <c r="G167" s="341"/>
      <c r="H167" s="341"/>
      <c r="I167" s="341"/>
      <c r="J167" s="341"/>
      <c r="K167" s="341"/>
      <c r="L167" s="341"/>
      <c r="M167" s="467">
        <v>849.6</v>
      </c>
      <c r="N167" s="365"/>
    </row>
    <row r="168" spans="1:14" ht="15">
      <c r="A168" s="340" t="s">
        <v>346</v>
      </c>
      <c r="B168" s="341"/>
      <c r="C168" s="341"/>
      <c r="D168" s="341"/>
      <c r="E168" s="341"/>
      <c r="F168" s="341"/>
      <c r="G168" s="341"/>
      <c r="H168" s="341"/>
      <c r="I168" s="341"/>
      <c r="J168" s="341"/>
      <c r="K168" s="341"/>
      <c r="L168" s="341"/>
      <c r="M168" s="467">
        <v>6575.04</v>
      </c>
      <c r="N168" s="365"/>
    </row>
    <row r="169" spans="1:14" ht="15">
      <c r="A169" s="356" t="s">
        <v>334</v>
      </c>
      <c r="B169" s="357"/>
      <c r="C169" s="357"/>
      <c r="D169" s="357"/>
      <c r="E169" s="357"/>
      <c r="F169" s="357"/>
      <c r="G169" s="357"/>
      <c r="H169" s="357"/>
      <c r="I169" s="357"/>
      <c r="J169" s="357"/>
      <c r="K169" s="357"/>
      <c r="L169" s="357"/>
      <c r="M169" s="346">
        <v>7697.2</v>
      </c>
      <c r="N169" s="365"/>
    </row>
    <row r="170" spans="1:17" ht="15" customHeight="1">
      <c r="A170" s="639" t="s">
        <v>347</v>
      </c>
      <c r="B170" s="640"/>
      <c r="C170" s="640"/>
      <c r="D170" s="640"/>
      <c r="E170" s="640"/>
      <c r="F170" s="640"/>
      <c r="G170" s="640"/>
      <c r="H170" s="640"/>
      <c r="I170" s="640"/>
      <c r="J170" s="640"/>
      <c r="K170" s="640"/>
      <c r="L170" s="459"/>
      <c r="M170" s="468">
        <v>3882</v>
      </c>
      <c r="N170" s="464"/>
      <c r="O170" s="461"/>
      <c r="P170" s="461"/>
      <c r="Q170" s="461"/>
    </row>
    <row r="171" spans="1:17" ht="15" customHeight="1">
      <c r="A171" s="639" t="s">
        <v>348</v>
      </c>
      <c r="B171" s="640"/>
      <c r="C171" s="640"/>
      <c r="D171" s="640"/>
      <c r="E171" s="640"/>
      <c r="F171" s="640"/>
      <c r="G171" s="640"/>
      <c r="H171" s="640"/>
      <c r="I171" s="640"/>
      <c r="J171" s="640"/>
      <c r="K171" s="640"/>
      <c r="L171" s="459"/>
      <c r="M171" s="468">
        <v>6161.04</v>
      </c>
      <c r="N171" s="464"/>
      <c r="O171" s="461"/>
      <c r="P171" s="461"/>
      <c r="Q171" s="461"/>
    </row>
    <row r="172" spans="1:17" ht="15" customHeight="1">
      <c r="A172" s="639" t="s">
        <v>349</v>
      </c>
      <c r="B172" s="640"/>
      <c r="C172" s="640"/>
      <c r="D172" s="640"/>
      <c r="E172" s="640"/>
      <c r="F172" s="640"/>
      <c r="G172" s="640"/>
      <c r="H172" s="640"/>
      <c r="I172" s="640"/>
      <c r="J172" s="640"/>
      <c r="K172" s="640"/>
      <c r="L172" s="459"/>
      <c r="M172" s="468">
        <v>2875.06</v>
      </c>
      <c r="N172" s="464"/>
      <c r="O172" s="461"/>
      <c r="P172" s="461"/>
      <c r="Q172" s="461"/>
    </row>
    <row r="173" spans="1:17" ht="15" customHeight="1">
      <c r="A173" s="639" t="s">
        <v>350</v>
      </c>
      <c r="B173" s="640"/>
      <c r="C173" s="640"/>
      <c r="D173" s="640"/>
      <c r="E173" s="640"/>
      <c r="F173" s="640"/>
      <c r="G173" s="640"/>
      <c r="H173" s="640"/>
      <c r="I173" s="640"/>
      <c r="J173" s="640"/>
      <c r="K173" s="640"/>
      <c r="L173" s="459"/>
      <c r="M173" s="468">
        <v>5852.16</v>
      </c>
      <c r="N173" s="464"/>
      <c r="O173" s="461"/>
      <c r="P173" s="461"/>
      <c r="Q173" s="461"/>
    </row>
    <row r="174" spans="1:17" ht="15" customHeight="1">
      <c r="A174" s="639" t="s">
        <v>351</v>
      </c>
      <c r="B174" s="640"/>
      <c r="C174" s="640"/>
      <c r="D174" s="640"/>
      <c r="E174" s="640"/>
      <c r="F174" s="640"/>
      <c r="G174" s="640"/>
      <c r="H174" s="640"/>
      <c r="I174" s="640"/>
      <c r="J174" s="640"/>
      <c r="K174" s="640"/>
      <c r="L174" s="459"/>
      <c r="M174" s="468">
        <v>1492.79</v>
      </c>
      <c r="N174" s="464"/>
      <c r="O174" s="461"/>
      <c r="P174" s="461"/>
      <c r="Q174" s="461"/>
    </row>
    <row r="175" spans="1:17" ht="15" customHeight="1">
      <c r="A175" s="639" t="s">
        <v>337</v>
      </c>
      <c r="B175" s="640"/>
      <c r="C175" s="640"/>
      <c r="D175" s="640"/>
      <c r="E175" s="640"/>
      <c r="F175" s="640"/>
      <c r="G175" s="640"/>
      <c r="H175" s="640"/>
      <c r="I175" s="640"/>
      <c r="J175" s="640"/>
      <c r="K175" s="640"/>
      <c r="L175" s="459"/>
      <c r="M175" s="468">
        <v>3283.28</v>
      </c>
      <c r="N175" s="464"/>
      <c r="O175" s="461"/>
      <c r="P175" s="461"/>
      <c r="Q175" s="461"/>
    </row>
    <row r="176" spans="1:17" ht="15" customHeight="1">
      <c r="A176" s="639" t="s">
        <v>352</v>
      </c>
      <c r="B176" s="640"/>
      <c r="C176" s="640"/>
      <c r="D176" s="640"/>
      <c r="E176" s="640"/>
      <c r="F176" s="640"/>
      <c r="G176" s="640"/>
      <c r="H176" s="640"/>
      <c r="I176" s="640"/>
      <c r="J176" s="640"/>
      <c r="K176" s="640"/>
      <c r="L176" s="459"/>
      <c r="M176" s="469">
        <v>669.36</v>
      </c>
      <c r="N176" s="465"/>
      <c r="O176" s="462"/>
      <c r="P176" s="462"/>
      <c r="Q176" s="462"/>
    </row>
    <row r="177" spans="1:17" ht="15" customHeight="1">
      <c r="A177" s="639" t="s">
        <v>353</v>
      </c>
      <c r="B177" s="640"/>
      <c r="C177" s="640"/>
      <c r="D177" s="640"/>
      <c r="E177" s="640"/>
      <c r="F177" s="640"/>
      <c r="G177" s="640"/>
      <c r="H177" s="640"/>
      <c r="I177" s="640"/>
      <c r="J177" s="640"/>
      <c r="K177" s="640"/>
      <c r="L177" s="459"/>
      <c r="M177" s="469">
        <v>608.4</v>
      </c>
      <c r="N177" s="465"/>
      <c r="O177" s="462"/>
      <c r="P177" s="462"/>
      <c r="Q177" s="462"/>
    </row>
    <row r="178" spans="1:17" ht="15" customHeight="1">
      <c r="A178" s="639" t="s">
        <v>354</v>
      </c>
      <c r="B178" s="640"/>
      <c r="C178" s="640"/>
      <c r="D178" s="640"/>
      <c r="E178" s="640"/>
      <c r="F178" s="640"/>
      <c r="G178" s="640"/>
      <c r="H178" s="640"/>
      <c r="I178" s="640"/>
      <c r="J178" s="640"/>
      <c r="K178" s="640"/>
      <c r="L178" s="459"/>
      <c r="M178" s="468">
        <v>2723.52</v>
      </c>
      <c r="N178" s="464"/>
      <c r="O178" s="461"/>
      <c r="P178" s="461"/>
      <c r="Q178" s="461"/>
    </row>
    <row r="179" spans="1:17" ht="15" customHeight="1">
      <c r="A179" s="639" t="s">
        <v>355</v>
      </c>
      <c r="B179" s="640"/>
      <c r="C179" s="640"/>
      <c r="D179" s="640"/>
      <c r="E179" s="640"/>
      <c r="F179" s="640"/>
      <c r="G179" s="640"/>
      <c r="H179" s="640"/>
      <c r="I179" s="640"/>
      <c r="J179" s="640"/>
      <c r="K179" s="640"/>
      <c r="L179" s="460"/>
      <c r="M179" s="468">
        <v>1068.8</v>
      </c>
      <c r="N179" s="464"/>
      <c r="O179" s="461"/>
      <c r="P179" s="461"/>
      <c r="Q179" s="461"/>
    </row>
    <row r="180" spans="1:17" ht="15" customHeight="1">
      <c r="A180" s="639" t="s">
        <v>356</v>
      </c>
      <c r="B180" s="640"/>
      <c r="C180" s="640"/>
      <c r="D180" s="640"/>
      <c r="E180" s="640"/>
      <c r="F180" s="640"/>
      <c r="G180" s="640"/>
      <c r="H180" s="640"/>
      <c r="I180" s="640"/>
      <c r="J180" s="640"/>
      <c r="K180" s="640"/>
      <c r="L180" s="459"/>
      <c r="M180" s="468">
        <v>5305.4</v>
      </c>
      <c r="N180" s="464"/>
      <c r="O180" s="461"/>
      <c r="P180" s="461"/>
      <c r="Q180" s="461"/>
    </row>
    <row r="181" spans="1:17" ht="15" customHeight="1">
      <c r="A181" s="639" t="s">
        <v>344</v>
      </c>
      <c r="B181" s="640"/>
      <c r="C181" s="640"/>
      <c r="D181" s="640"/>
      <c r="E181" s="640"/>
      <c r="F181" s="640"/>
      <c r="G181" s="640"/>
      <c r="H181" s="640"/>
      <c r="I181" s="640"/>
      <c r="J181" s="640"/>
      <c r="K181" s="640"/>
      <c r="L181" s="640"/>
      <c r="M181" s="468">
        <v>1521.66</v>
      </c>
      <c r="N181" s="464"/>
      <c r="O181" s="461"/>
      <c r="P181" s="461"/>
      <c r="Q181" s="461"/>
    </row>
    <row r="182" spans="1:17" ht="15" customHeight="1">
      <c r="A182" s="639" t="s">
        <v>357</v>
      </c>
      <c r="B182" s="640"/>
      <c r="C182" s="640"/>
      <c r="D182" s="640"/>
      <c r="E182" s="640"/>
      <c r="F182" s="640"/>
      <c r="G182" s="640"/>
      <c r="H182" s="640"/>
      <c r="I182" s="640"/>
      <c r="J182" s="640"/>
      <c r="K182" s="640"/>
      <c r="L182" s="640"/>
      <c r="M182" s="469">
        <v>920</v>
      </c>
      <c r="N182" s="465"/>
      <c r="O182" s="462"/>
      <c r="P182" s="462"/>
      <c r="Q182" s="462"/>
    </row>
    <row r="183" spans="1:17" ht="15" customHeight="1">
      <c r="A183" s="639" t="s">
        <v>358</v>
      </c>
      <c r="B183" s="640"/>
      <c r="C183" s="640"/>
      <c r="D183" s="640"/>
      <c r="E183" s="640"/>
      <c r="F183" s="640"/>
      <c r="G183" s="640"/>
      <c r="H183" s="640"/>
      <c r="I183" s="640"/>
      <c r="J183" s="640"/>
      <c r="K183" s="640"/>
      <c r="L183" s="640"/>
      <c r="M183" s="469">
        <v>113.8</v>
      </c>
      <c r="N183" s="465"/>
      <c r="O183" s="462"/>
      <c r="P183" s="462"/>
      <c r="Q183" s="462"/>
    </row>
    <row r="184" spans="1:17" ht="15" customHeight="1">
      <c r="A184" s="639" t="s">
        <v>359</v>
      </c>
      <c r="B184" s="640"/>
      <c r="C184" s="640"/>
      <c r="D184" s="640"/>
      <c r="E184" s="640"/>
      <c r="F184" s="640"/>
      <c r="G184" s="640"/>
      <c r="H184" s="640"/>
      <c r="I184" s="640"/>
      <c r="J184" s="640"/>
      <c r="K184" s="640"/>
      <c r="L184" s="640"/>
      <c r="M184" s="468">
        <v>1444</v>
      </c>
      <c r="N184" s="464"/>
      <c r="O184" s="461"/>
      <c r="P184" s="461"/>
      <c r="Q184" s="461"/>
    </row>
    <row r="185" spans="1:17" ht="15" customHeight="1">
      <c r="A185" s="639" t="s">
        <v>360</v>
      </c>
      <c r="B185" s="640"/>
      <c r="C185" s="640"/>
      <c r="D185" s="640"/>
      <c r="E185" s="640"/>
      <c r="F185" s="640"/>
      <c r="G185" s="640"/>
      <c r="H185" s="640"/>
      <c r="I185" s="640"/>
      <c r="J185" s="640"/>
      <c r="K185" s="640"/>
      <c r="L185" s="640"/>
      <c r="M185" s="469">
        <v>270</v>
      </c>
      <c r="N185" s="465"/>
      <c r="O185" s="462"/>
      <c r="P185" s="462"/>
      <c r="Q185" s="462"/>
    </row>
    <row r="186" spans="1:17" ht="15" customHeight="1">
      <c r="A186" s="639" t="s">
        <v>361</v>
      </c>
      <c r="B186" s="640"/>
      <c r="C186" s="640"/>
      <c r="D186" s="640"/>
      <c r="E186" s="640"/>
      <c r="F186" s="640"/>
      <c r="G186" s="640"/>
      <c r="H186" s="640"/>
      <c r="I186" s="640"/>
      <c r="J186" s="640"/>
      <c r="K186" s="640"/>
      <c r="L186" s="640"/>
      <c r="M186" s="469">
        <v>589.74</v>
      </c>
      <c r="N186" s="465"/>
      <c r="O186" s="462"/>
      <c r="P186" s="462"/>
      <c r="Q186" s="462"/>
    </row>
    <row r="187" spans="1:17" ht="15" customHeight="1">
      <c r="A187" s="639" t="s">
        <v>362</v>
      </c>
      <c r="B187" s="640"/>
      <c r="C187" s="640"/>
      <c r="D187" s="640"/>
      <c r="E187" s="640"/>
      <c r="F187" s="640"/>
      <c r="G187" s="640"/>
      <c r="H187" s="640"/>
      <c r="I187" s="640"/>
      <c r="J187" s="640"/>
      <c r="K187" s="640"/>
      <c r="L187" s="640"/>
      <c r="M187" s="469">
        <v>400</v>
      </c>
      <c r="N187" s="465"/>
      <c r="O187" s="462"/>
      <c r="P187" s="462"/>
      <c r="Q187" s="462"/>
    </row>
    <row r="188" spans="1:17" ht="15" customHeight="1">
      <c r="A188" s="639" t="s">
        <v>363</v>
      </c>
      <c r="B188" s="640"/>
      <c r="C188" s="640"/>
      <c r="D188" s="640"/>
      <c r="E188" s="640"/>
      <c r="F188" s="640"/>
      <c r="G188" s="640"/>
      <c r="H188" s="640"/>
      <c r="I188" s="640"/>
      <c r="J188" s="640"/>
      <c r="K188" s="640"/>
      <c r="L188" s="640"/>
      <c r="M188" s="469">
        <v>700</v>
      </c>
      <c r="N188" s="465"/>
      <c r="O188" s="462"/>
      <c r="P188" s="462"/>
      <c r="Q188" s="462"/>
    </row>
    <row r="189" spans="1:17" ht="15" customHeight="1">
      <c r="A189" s="639" t="s">
        <v>364</v>
      </c>
      <c r="B189" s="640"/>
      <c r="C189" s="640"/>
      <c r="D189" s="640"/>
      <c r="E189" s="640"/>
      <c r="F189" s="640"/>
      <c r="G189" s="640"/>
      <c r="H189" s="640"/>
      <c r="I189" s="640"/>
      <c r="J189" s="640"/>
      <c r="K189" s="640"/>
      <c r="L189" s="640"/>
      <c r="M189" s="469">
        <v>394</v>
      </c>
      <c r="N189" s="465"/>
      <c r="O189" s="462"/>
      <c r="P189" s="462"/>
      <c r="Q189" s="462"/>
    </row>
    <row r="190" spans="1:17" ht="15.75" customHeight="1">
      <c r="A190" s="639" t="s">
        <v>365</v>
      </c>
      <c r="B190" s="640"/>
      <c r="C190" s="640"/>
      <c r="D190" s="640"/>
      <c r="E190" s="640"/>
      <c r="F190" s="640"/>
      <c r="G190" s="640"/>
      <c r="H190" s="640"/>
      <c r="I190" s="640"/>
      <c r="J190" s="640"/>
      <c r="K190" s="640"/>
      <c r="L190" s="640"/>
      <c r="M190" s="468">
        <v>3255.5</v>
      </c>
      <c r="N190" s="464"/>
      <c r="O190" s="461"/>
      <c r="P190" s="461"/>
      <c r="Q190" s="461"/>
    </row>
    <row r="191" spans="1:17" ht="15" customHeight="1">
      <c r="A191" s="639" t="s">
        <v>366</v>
      </c>
      <c r="B191" s="640"/>
      <c r="C191" s="640"/>
      <c r="D191" s="640"/>
      <c r="E191" s="640"/>
      <c r="F191" s="640"/>
      <c r="G191" s="640"/>
      <c r="H191" s="640"/>
      <c r="I191" s="640"/>
      <c r="J191" s="640"/>
      <c r="K191" s="640"/>
      <c r="L191" s="640"/>
      <c r="M191" s="468">
        <v>10922.78</v>
      </c>
      <c r="N191" s="464"/>
      <c r="O191" s="461"/>
      <c r="P191" s="461"/>
      <c r="Q191" s="461"/>
    </row>
    <row r="192" spans="1:17" ht="15" customHeight="1">
      <c r="A192" s="639" t="s">
        <v>367</v>
      </c>
      <c r="B192" s="640"/>
      <c r="C192" s="640"/>
      <c r="D192" s="640"/>
      <c r="E192" s="640"/>
      <c r="F192" s="640"/>
      <c r="G192" s="640"/>
      <c r="H192" s="640"/>
      <c r="I192" s="640"/>
      <c r="J192" s="640"/>
      <c r="K192" s="640"/>
      <c r="L192" s="640"/>
      <c r="M192" s="468">
        <v>2257.51</v>
      </c>
      <c r="N192" s="464"/>
      <c r="O192" s="461"/>
      <c r="P192" s="461"/>
      <c r="Q192" s="461"/>
    </row>
    <row r="193" spans="1:17" ht="15" customHeight="1">
      <c r="A193" s="639" t="s">
        <v>368</v>
      </c>
      <c r="B193" s="640"/>
      <c r="C193" s="640"/>
      <c r="D193" s="640"/>
      <c r="E193" s="640"/>
      <c r="F193" s="640"/>
      <c r="G193" s="640"/>
      <c r="H193" s="640"/>
      <c r="I193" s="640"/>
      <c r="J193" s="640"/>
      <c r="K193" s="640"/>
      <c r="L193" s="640"/>
      <c r="M193" s="468">
        <v>1296</v>
      </c>
      <c r="N193" s="464"/>
      <c r="O193" s="461"/>
      <c r="P193" s="461"/>
      <c r="Q193" s="461"/>
    </row>
    <row r="194" spans="1:17" ht="15" customHeight="1">
      <c r="A194" s="639" t="s">
        <v>369</v>
      </c>
      <c r="B194" s="640"/>
      <c r="C194" s="640"/>
      <c r="D194" s="640"/>
      <c r="E194" s="640"/>
      <c r="F194" s="640"/>
      <c r="G194" s="640"/>
      <c r="H194" s="640"/>
      <c r="I194" s="640"/>
      <c r="J194" s="640"/>
      <c r="K194" s="640"/>
      <c r="L194" s="640"/>
      <c r="M194" s="468">
        <v>2852.4</v>
      </c>
      <c r="N194" s="464"/>
      <c r="O194" s="461"/>
      <c r="P194" s="461"/>
      <c r="Q194" s="461"/>
    </row>
    <row r="195" spans="1:17" ht="15" customHeight="1">
      <c r="A195" s="639" t="s">
        <v>370</v>
      </c>
      <c r="B195" s="640"/>
      <c r="C195" s="640"/>
      <c r="D195" s="640"/>
      <c r="E195" s="640"/>
      <c r="F195" s="640"/>
      <c r="G195" s="640"/>
      <c r="H195" s="640"/>
      <c r="I195" s="640"/>
      <c r="J195" s="640"/>
      <c r="K195" s="640"/>
      <c r="L195" s="640"/>
      <c r="M195" s="468">
        <v>2006.29</v>
      </c>
      <c r="N195" s="464"/>
      <c r="O195" s="461"/>
      <c r="P195" s="461"/>
      <c r="Q195" s="461"/>
    </row>
    <row r="196" spans="1:17" ht="15" customHeight="1">
      <c r="A196" s="639" t="s">
        <v>371</v>
      </c>
      <c r="B196" s="640"/>
      <c r="C196" s="640"/>
      <c r="D196" s="640"/>
      <c r="E196" s="640"/>
      <c r="F196" s="640"/>
      <c r="G196" s="640"/>
      <c r="H196" s="640"/>
      <c r="I196" s="640"/>
      <c r="J196" s="640"/>
      <c r="K196" s="640"/>
      <c r="L196" s="640"/>
      <c r="M196" s="469">
        <v>233.2</v>
      </c>
      <c r="N196" s="465"/>
      <c r="O196" s="462"/>
      <c r="P196" s="462"/>
      <c r="Q196" s="462"/>
    </row>
    <row r="197" spans="1:17" ht="15" customHeight="1">
      <c r="A197" s="639" t="s">
        <v>354</v>
      </c>
      <c r="B197" s="640"/>
      <c r="C197" s="640"/>
      <c r="D197" s="640"/>
      <c r="E197" s="640"/>
      <c r="F197" s="640"/>
      <c r="G197" s="640"/>
      <c r="H197" s="640"/>
      <c r="I197" s="640"/>
      <c r="J197" s="640"/>
      <c r="K197" s="640"/>
      <c r="L197" s="640"/>
      <c r="M197" s="468">
        <v>1361.76</v>
      </c>
      <c r="N197" s="464"/>
      <c r="O197" s="461"/>
      <c r="P197" s="461"/>
      <c r="Q197" s="461"/>
    </row>
    <row r="198" spans="1:17" ht="15" customHeight="1">
      <c r="A198" s="639" t="s">
        <v>334</v>
      </c>
      <c r="B198" s="640"/>
      <c r="C198" s="640"/>
      <c r="D198" s="640"/>
      <c r="E198" s="640"/>
      <c r="F198" s="640"/>
      <c r="G198" s="640"/>
      <c r="H198" s="640"/>
      <c r="I198" s="640"/>
      <c r="J198" s="640"/>
      <c r="K198" s="640"/>
      <c r="L198" s="640"/>
      <c r="M198" s="468">
        <v>10996.4</v>
      </c>
      <c r="N198" s="464"/>
      <c r="O198" s="461"/>
      <c r="P198" s="461"/>
      <c r="Q198" s="461"/>
    </row>
    <row r="199" spans="1:17" ht="15" customHeight="1">
      <c r="A199" s="639" t="s">
        <v>372</v>
      </c>
      <c r="B199" s="640"/>
      <c r="C199" s="640"/>
      <c r="D199" s="640"/>
      <c r="E199" s="640"/>
      <c r="F199" s="640"/>
      <c r="G199" s="640"/>
      <c r="H199" s="640"/>
      <c r="I199" s="640"/>
      <c r="J199" s="640"/>
      <c r="K199" s="640"/>
      <c r="L199" s="640"/>
      <c r="M199" s="468">
        <v>1037</v>
      </c>
      <c r="N199" s="464"/>
      <c r="O199" s="461"/>
      <c r="P199" s="461"/>
      <c r="Q199" s="461"/>
    </row>
    <row r="200" spans="1:17" ht="15" customHeight="1">
      <c r="A200" s="639" t="s">
        <v>350</v>
      </c>
      <c r="B200" s="640"/>
      <c r="C200" s="640"/>
      <c r="D200" s="640"/>
      <c r="E200" s="640"/>
      <c r="F200" s="640"/>
      <c r="G200" s="640"/>
      <c r="H200" s="640"/>
      <c r="I200" s="640"/>
      <c r="J200" s="640"/>
      <c r="K200" s="640"/>
      <c r="L200" s="640"/>
      <c r="M200" s="469">
        <v>731.52</v>
      </c>
      <c r="N200" s="465"/>
      <c r="O200" s="462"/>
      <c r="P200" s="462"/>
      <c r="Q200" s="462"/>
    </row>
    <row r="201" spans="1:17" ht="15" customHeight="1">
      <c r="A201" s="639" t="s">
        <v>373</v>
      </c>
      <c r="B201" s="640"/>
      <c r="C201" s="640"/>
      <c r="D201" s="640"/>
      <c r="E201" s="640"/>
      <c r="F201" s="640"/>
      <c r="G201" s="640"/>
      <c r="H201" s="640"/>
      <c r="I201" s="640"/>
      <c r="J201" s="640"/>
      <c r="K201" s="640"/>
      <c r="L201" s="640"/>
      <c r="M201" s="468">
        <v>3153.7</v>
      </c>
      <c r="N201" s="464"/>
      <c r="O201" s="461"/>
      <c r="P201" s="461"/>
      <c r="Q201" s="461"/>
    </row>
    <row r="202" spans="1:17" ht="15" customHeight="1">
      <c r="A202" s="639" t="s">
        <v>374</v>
      </c>
      <c r="B202" s="640"/>
      <c r="C202" s="640"/>
      <c r="D202" s="640"/>
      <c r="E202" s="640"/>
      <c r="F202" s="640"/>
      <c r="G202" s="640"/>
      <c r="H202" s="640"/>
      <c r="I202" s="640"/>
      <c r="J202" s="640"/>
      <c r="K202" s="640"/>
      <c r="L202" s="640"/>
      <c r="M202" s="469">
        <v>781.2</v>
      </c>
      <c r="N202" s="465"/>
      <c r="O202" s="462"/>
      <c r="P202" s="462"/>
      <c r="Q202" s="462"/>
    </row>
    <row r="203" spans="1:17" ht="15" customHeight="1">
      <c r="A203" s="639" t="s">
        <v>344</v>
      </c>
      <c r="B203" s="640"/>
      <c r="C203" s="640"/>
      <c r="D203" s="640"/>
      <c r="E203" s="640"/>
      <c r="F203" s="640"/>
      <c r="G203" s="640"/>
      <c r="H203" s="640"/>
      <c r="I203" s="640"/>
      <c r="J203" s="640"/>
      <c r="K203" s="640"/>
      <c r="L203" s="640"/>
      <c r="M203" s="468">
        <v>1014.44</v>
      </c>
      <c r="N203" s="464"/>
      <c r="O203" s="461"/>
      <c r="P203" s="461"/>
      <c r="Q203" s="461"/>
    </row>
    <row r="204" spans="1:17" ht="15" customHeight="1">
      <c r="A204" s="639" t="s">
        <v>375</v>
      </c>
      <c r="B204" s="640"/>
      <c r="C204" s="640"/>
      <c r="D204" s="640"/>
      <c r="E204" s="640"/>
      <c r="F204" s="640"/>
      <c r="G204" s="640"/>
      <c r="H204" s="640"/>
      <c r="I204" s="640"/>
      <c r="J204" s="640"/>
      <c r="K204" s="640"/>
      <c r="L204" s="640"/>
      <c r="M204" s="469">
        <v>637.64</v>
      </c>
      <c r="N204" s="465"/>
      <c r="O204" s="462"/>
      <c r="P204" s="462"/>
      <c r="Q204" s="462"/>
    </row>
    <row r="205" spans="1:17" ht="15" customHeight="1">
      <c r="A205" s="639" t="s">
        <v>376</v>
      </c>
      <c r="B205" s="640"/>
      <c r="C205" s="640"/>
      <c r="D205" s="640"/>
      <c r="E205" s="640"/>
      <c r="F205" s="640"/>
      <c r="G205" s="640"/>
      <c r="H205" s="640"/>
      <c r="I205" s="640"/>
      <c r="J205" s="640"/>
      <c r="K205" s="640"/>
      <c r="L205" s="640"/>
      <c r="M205" s="469">
        <v>577.1</v>
      </c>
      <c r="N205" s="465"/>
      <c r="O205" s="462"/>
      <c r="P205" s="462"/>
      <c r="Q205" s="462"/>
    </row>
    <row r="206" spans="1:17" ht="15" customHeight="1">
      <c r="A206" s="639" t="s">
        <v>377</v>
      </c>
      <c r="B206" s="640"/>
      <c r="C206" s="640"/>
      <c r="D206" s="640"/>
      <c r="E206" s="640"/>
      <c r="F206" s="640"/>
      <c r="G206" s="640"/>
      <c r="H206" s="640"/>
      <c r="I206" s="640"/>
      <c r="J206" s="640"/>
      <c r="K206" s="640"/>
      <c r="L206" s="640"/>
      <c r="M206" s="468">
        <v>2281.42</v>
      </c>
      <c r="N206" s="464"/>
      <c r="O206" s="461"/>
      <c r="P206" s="461"/>
      <c r="Q206" s="461"/>
    </row>
    <row r="207" spans="1:17" ht="15" customHeight="1">
      <c r="A207" s="639" t="s">
        <v>378</v>
      </c>
      <c r="B207" s="640"/>
      <c r="C207" s="640"/>
      <c r="D207" s="640"/>
      <c r="E207" s="640"/>
      <c r="F207" s="640"/>
      <c r="G207" s="640"/>
      <c r="H207" s="640"/>
      <c r="I207" s="640"/>
      <c r="J207" s="640"/>
      <c r="K207" s="640"/>
      <c r="L207" s="640"/>
      <c r="M207" s="468">
        <v>1245</v>
      </c>
      <c r="N207" s="464"/>
      <c r="O207" s="461"/>
      <c r="P207" s="461"/>
      <c r="Q207" s="461"/>
    </row>
    <row r="208" spans="1:17" ht="15" customHeight="1">
      <c r="A208" s="639" t="s">
        <v>379</v>
      </c>
      <c r="B208" s="640"/>
      <c r="C208" s="640"/>
      <c r="D208" s="640"/>
      <c r="E208" s="640"/>
      <c r="F208" s="640"/>
      <c r="G208" s="640"/>
      <c r="H208" s="640"/>
      <c r="I208" s="640"/>
      <c r="J208" s="640"/>
      <c r="K208" s="640"/>
      <c r="L208" s="640"/>
      <c r="M208" s="469">
        <v>327.63</v>
      </c>
      <c r="N208" s="465"/>
      <c r="O208" s="462"/>
      <c r="P208" s="462"/>
      <c r="Q208" s="462"/>
    </row>
    <row r="209" spans="1:17" ht="15" customHeight="1">
      <c r="A209" s="639" t="s">
        <v>380</v>
      </c>
      <c r="B209" s="640"/>
      <c r="C209" s="640"/>
      <c r="D209" s="640"/>
      <c r="E209" s="640"/>
      <c r="F209" s="640"/>
      <c r="G209" s="640"/>
      <c r="H209" s="640"/>
      <c r="I209" s="640"/>
      <c r="J209" s="640"/>
      <c r="K209" s="640"/>
      <c r="L209" s="640"/>
      <c r="M209" s="469">
        <v>793.96</v>
      </c>
      <c r="N209" s="465"/>
      <c r="O209" s="462"/>
      <c r="P209" s="462"/>
      <c r="Q209" s="462"/>
    </row>
    <row r="210" spans="1:17" ht="15" customHeight="1">
      <c r="A210" s="639" t="s">
        <v>381</v>
      </c>
      <c r="B210" s="640"/>
      <c r="C210" s="640"/>
      <c r="D210" s="640"/>
      <c r="E210" s="640"/>
      <c r="F210" s="640"/>
      <c r="G210" s="640"/>
      <c r="H210" s="640"/>
      <c r="I210" s="640"/>
      <c r="J210" s="640"/>
      <c r="K210" s="640"/>
      <c r="L210" s="640"/>
      <c r="M210" s="469">
        <v>683.24</v>
      </c>
      <c r="N210" s="465"/>
      <c r="O210" s="462"/>
      <c r="P210" s="462"/>
      <c r="Q210" s="462"/>
    </row>
    <row r="211" spans="1:17" ht="15" customHeight="1">
      <c r="A211" s="639" t="s">
        <v>382</v>
      </c>
      <c r="B211" s="640"/>
      <c r="C211" s="640"/>
      <c r="D211" s="640"/>
      <c r="E211" s="640"/>
      <c r="F211" s="640"/>
      <c r="G211" s="640"/>
      <c r="H211" s="640"/>
      <c r="I211" s="640"/>
      <c r="J211" s="640"/>
      <c r="K211" s="640"/>
      <c r="L211" s="640"/>
      <c r="M211" s="468">
        <v>2137.1</v>
      </c>
      <c r="N211" s="464"/>
      <c r="O211" s="461"/>
      <c r="P211" s="461"/>
      <c r="Q211" s="461"/>
    </row>
    <row r="212" spans="1:17" ht="15.75" thickBot="1">
      <c r="A212" s="391" t="s">
        <v>297</v>
      </c>
      <c r="B212" s="350"/>
      <c r="C212" s="350"/>
      <c r="D212" s="350"/>
      <c r="E212" s="350"/>
      <c r="F212" s="350"/>
      <c r="G212" s="350"/>
      <c r="H212" s="350"/>
      <c r="I212" s="350"/>
      <c r="J212" s="350"/>
      <c r="K212" s="350"/>
      <c r="L212" s="350"/>
      <c r="M212" s="470">
        <v>17586</v>
      </c>
      <c r="N212" s="380"/>
      <c r="O212" s="463"/>
      <c r="P212" s="463"/>
      <c r="Q212" s="463"/>
    </row>
    <row r="213" spans="14:17" ht="15">
      <c r="N213" s="357"/>
      <c r="O213" s="463"/>
      <c r="P213" s="463"/>
      <c r="Q213" s="463"/>
    </row>
    <row r="214" ht="15"/>
    <row r="215" spans="1:14" ht="15">
      <c r="A215" s="609" t="s">
        <v>153</v>
      </c>
      <c r="B215" s="609"/>
      <c r="C215" s="381"/>
      <c r="D215" s="610"/>
      <c r="E215" s="610"/>
      <c r="F215" s="610"/>
      <c r="G215" s="610"/>
      <c r="H215" s="378" t="s">
        <v>5</v>
      </c>
      <c r="I215" s="378"/>
      <c r="J215" s="379"/>
      <c r="K215" s="379"/>
      <c r="L215" s="379"/>
      <c r="M215" s="379"/>
      <c r="N215" s="379"/>
    </row>
    <row r="216" spans="1:14" ht="15">
      <c r="A216" s="379"/>
      <c r="B216" s="379"/>
      <c r="C216" s="379"/>
      <c r="D216" s="378"/>
      <c r="E216" s="378"/>
      <c r="F216" s="378"/>
      <c r="G216" s="378"/>
      <c r="H216" s="378" t="s">
        <v>6</v>
      </c>
      <c r="I216" s="378"/>
      <c r="K216" s="379"/>
      <c r="L216" s="379"/>
      <c r="M216" s="379"/>
      <c r="N216" s="379"/>
    </row>
    <row r="217" spans="1:14" ht="15">
      <c r="A217" s="379"/>
      <c r="B217" s="379"/>
      <c r="C217" s="379"/>
      <c r="D217" s="379"/>
      <c r="E217" s="379"/>
      <c r="F217" s="379"/>
      <c r="G217" s="379"/>
      <c r="H217" s="379"/>
      <c r="I217" s="378"/>
      <c r="J217" s="378"/>
      <c r="K217" s="379"/>
      <c r="L217" s="379"/>
      <c r="M217" s="379"/>
      <c r="N217" s="379"/>
    </row>
    <row r="218" spans="1:14" ht="15">
      <c r="A218" s="609" t="s">
        <v>188</v>
      </c>
      <c r="B218" s="609"/>
      <c r="C218" s="381"/>
      <c r="D218" s="610"/>
      <c r="E218" s="610"/>
      <c r="F218" s="610"/>
      <c r="G218" s="610"/>
      <c r="H218" s="378" t="s">
        <v>8</v>
      </c>
      <c r="I218" s="378"/>
      <c r="J218" s="378"/>
      <c r="K218" s="379"/>
      <c r="L218" s="379"/>
      <c r="M218" s="379"/>
      <c r="N218" s="379"/>
    </row>
    <row r="219" ht="15">
      <c r="H219" s="378" t="s">
        <v>6</v>
      </c>
    </row>
  </sheetData>
  <sheetProtection/>
  <mergeCells count="158">
    <mergeCell ref="A1:N1"/>
    <mergeCell ref="A3:N3"/>
    <mergeCell ref="A4:N4"/>
    <mergeCell ref="A5:N5"/>
    <mergeCell ref="A7:M7"/>
    <mergeCell ref="C8:E8"/>
    <mergeCell ref="L8:M8"/>
    <mergeCell ref="C9:E9"/>
    <mergeCell ref="L9:M9"/>
    <mergeCell ref="A187:L187"/>
    <mergeCell ref="A188:L188"/>
    <mergeCell ref="A189:L189"/>
    <mergeCell ref="A23:N23"/>
    <mergeCell ref="A24:N24"/>
    <mergeCell ref="A26:M26"/>
    <mergeCell ref="C27:E27"/>
    <mergeCell ref="L27:M27"/>
    <mergeCell ref="C10:E10"/>
    <mergeCell ref="A13:N13"/>
    <mergeCell ref="A14:N14"/>
    <mergeCell ref="A15:N15"/>
    <mergeCell ref="A17:M17"/>
    <mergeCell ref="A22:N22"/>
    <mergeCell ref="A30:N30"/>
    <mergeCell ref="A31:N31"/>
    <mergeCell ref="A32:N32"/>
    <mergeCell ref="A35:M35"/>
    <mergeCell ref="C36:D36"/>
    <mergeCell ref="G36:H36"/>
    <mergeCell ref="C37:D37"/>
    <mergeCell ref="G37:H37"/>
    <mergeCell ref="C39:D39"/>
    <mergeCell ref="G39:H39"/>
    <mergeCell ref="A40:K40"/>
    <mergeCell ref="A42:N42"/>
    <mergeCell ref="A43:N43"/>
    <mergeCell ref="A44:N44"/>
    <mergeCell ref="A47:M47"/>
    <mergeCell ref="F48:G48"/>
    <mergeCell ref="A50:J50"/>
    <mergeCell ref="F51:G51"/>
    <mergeCell ref="F52:G52"/>
    <mergeCell ref="F54:G54"/>
    <mergeCell ref="F55:G55"/>
    <mergeCell ref="A58:M58"/>
    <mergeCell ref="A59:M59"/>
    <mergeCell ref="F60:G60"/>
    <mergeCell ref="A62:M62"/>
    <mergeCell ref="A63:M63"/>
    <mergeCell ref="F64:G64"/>
    <mergeCell ref="F65:G65"/>
    <mergeCell ref="F67:G67"/>
    <mergeCell ref="F68:G68"/>
    <mergeCell ref="A75:N75"/>
    <mergeCell ref="F81:G81"/>
    <mergeCell ref="F84:G84"/>
    <mergeCell ref="F86:G86"/>
    <mergeCell ref="F69:G69"/>
    <mergeCell ref="A70:I70"/>
    <mergeCell ref="F71:G71"/>
    <mergeCell ref="A72:L72"/>
    <mergeCell ref="A73:N73"/>
    <mergeCell ref="A74:N74"/>
    <mergeCell ref="F94:G94"/>
    <mergeCell ref="F96:G96"/>
    <mergeCell ref="F98:G98"/>
    <mergeCell ref="F100:G100"/>
    <mergeCell ref="A180:K180"/>
    <mergeCell ref="F90:G90"/>
    <mergeCell ref="J90:K90"/>
    <mergeCell ref="F92:G92"/>
    <mergeCell ref="F102:G102"/>
    <mergeCell ref="F104:G104"/>
    <mergeCell ref="A176:K176"/>
    <mergeCell ref="A177:K177"/>
    <mergeCell ref="A178:K178"/>
    <mergeCell ref="A179:K179"/>
    <mergeCell ref="A118:N118"/>
    <mergeCell ref="A119:N119"/>
    <mergeCell ref="A120:N120"/>
    <mergeCell ref="F124:G124"/>
    <mergeCell ref="A174:K174"/>
    <mergeCell ref="A175:K175"/>
    <mergeCell ref="A125:B125"/>
    <mergeCell ref="C125:D125"/>
    <mergeCell ref="F125:G125"/>
    <mergeCell ref="J125:L125"/>
    <mergeCell ref="C126:D126"/>
    <mergeCell ref="F126:G126"/>
    <mergeCell ref="J126:L126"/>
    <mergeCell ref="A172:K172"/>
    <mergeCell ref="A173:K173"/>
    <mergeCell ref="C127:D127"/>
    <mergeCell ref="F127:G127"/>
    <mergeCell ref="J127:L127"/>
    <mergeCell ref="C128:D128"/>
    <mergeCell ref="F128:G128"/>
    <mergeCell ref="J128:L128"/>
    <mergeCell ref="A137:N137"/>
    <mergeCell ref="A139:M139"/>
    <mergeCell ref="A170:K170"/>
    <mergeCell ref="A171:K171"/>
    <mergeCell ref="J129:L129"/>
    <mergeCell ref="C131:D131"/>
    <mergeCell ref="F131:G131"/>
    <mergeCell ref="J131:L131"/>
    <mergeCell ref="A149:N149"/>
    <mergeCell ref="A150:N150"/>
    <mergeCell ref="A151:N151"/>
    <mergeCell ref="A153:M153"/>
    <mergeCell ref="J141:K141"/>
    <mergeCell ref="E142:G142"/>
    <mergeCell ref="A143:K143"/>
    <mergeCell ref="G144:H144"/>
    <mergeCell ref="J144:K144"/>
    <mergeCell ref="E146:G146"/>
    <mergeCell ref="F88:G88"/>
    <mergeCell ref="J92:K92"/>
    <mergeCell ref="F132:G132"/>
    <mergeCell ref="J132:L132"/>
    <mergeCell ref="C132:D132"/>
    <mergeCell ref="A147:D147"/>
    <mergeCell ref="E147:G147"/>
    <mergeCell ref="A133:K133"/>
    <mergeCell ref="A135:N135"/>
    <mergeCell ref="A136:N136"/>
    <mergeCell ref="A181:L181"/>
    <mergeCell ref="A182:L182"/>
    <mergeCell ref="A183:L183"/>
    <mergeCell ref="A184:L184"/>
    <mergeCell ref="A185:L185"/>
    <mergeCell ref="A186:L186"/>
    <mergeCell ref="A194:L194"/>
    <mergeCell ref="A195:L195"/>
    <mergeCell ref="A196:L196"/>
    <mergeCell ref="A197:L197"/>
    <mergeCell ref="A190:L190"/>
    <mergeCell ref="A191:L191"/>
    <mergeCell ref="A192:L192"/>
    <mergeCell ref="A193:L193"/>
    <mergeCell ref="A206:L206"/>
    <mergeCell ref="A207:L207"/>
    <mergeCell ref="A208:L208"/>
    <mergeCell ref="A209:L209"/>
    <mergeCell ref="A204:L204"/>
    <mergeCell ref="A205:L205"/>
    <mergeCell ref="A198:L198"/>
    <mergeCell ref="A199:L199"/>
    <mergeCell ref="A200:L200"/>
    <mergeCell ref="A201:L201"/>
    <mergeCell ref="A202:L202"/>
    <mergeCell ref="A203:L203"/>
    <mergeCell ref="A215:B215"/>
    <mergeCell ref="D215:G215"/>
    <mergeCell ref="A218:B218"/>
    <mergeCell ref="D218:G218"/>
    <mergeCell ref="A210:L210"/>
    <mergeCell ref="A211:L211"/>
  </mergeCells>
  <printOptions/>
  <pageMargins left="0.7" right="0.7" top="0.75" bottom="0.75" header="0.3" footer="0.3"/>
  <pageSetup horizontalDpi="600" verticalDpi="600" orientation="portrait" paperSize="9" scale="75" r:id="rId1"/>
  <rowBreaks count="2" manualBreakCount="2">
    <brk id="62" max="13" man="1"/>
    <brk id="117" max="13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SheetLayoutView="100" zoomScalePageLayoutView="0" workbookViewId="0" topLeftCell="A1">
      <selection activeCell="N38" sqref="N38"/>
    </sheetView>
  </sheetViews>
  <sheetFormatPr defaultColWidth="9.140625" defaultRowHeight="15"/>
  <cols>
    <col min="1" max="13" width="9.140625" style="308" customWidth="1"/>
    <col min="14" max="14" width="9.7109375" style="308" bestFit="1" customWidth="1"/>
    <col min="15" max="16384" width="9.140625" style="308" customWidth="1"/>
  </cols>
  <sheetData>
    <row r="1" spans="1:14" ht="31.5" customHeight="1">
      <c r="A1" s="474" t="s">
        <v>158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</row>
    <row r="3" spans="1:14" ht="15">
      <c r="A3" s="475" t="s">
        <v>11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</row>
    <row r="4" spans="1:14" ht="15">
      <c r="A4" s="476" t="s">
        <v>166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</row>
    <row r="5" spans="1:14" ht="15">
      <c r="A5" s="476" t="s">
        <v>167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</row>
    <row r="6" spans="1:14" ht="15.75" thickBot="1">
      <c r="A6" s="309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12" t="s">
        <v>2</v>
      </c>
    </row>
    <row r="7" spans="1:14" ht="15.75" thickBot="1">
      <c r="A7" s="477"/>
      <c r="B7" s="477"/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310">
        <f>SUM(L8:M12)</f>
        <v>17472</v>
      </c>
    </row>
    <row r="8" spans="1:14" ht="15">
      <c r="A8" s="297" t="s">
        <v>168</v>
      </c>
      <c r="B8" s="4"/>
      <c r="C8" s="4"/>
      <c r="D8" s="4"/>
      <c r="E8" s="4"/>
      <c r="F8" s="4"/>
      <c r="G8" s="4"/>
      <c r="H8" s="4"/>
      <c r="I8" s="4"/>
      <c r="J8" s="4"/>
      <c r="K8" s="4"/>
      <c r="L8" s="491">
        <v>17472</v>
      </c>
      <c r="M8" s="492"/>
      <c r="N8" s="290"/>
    </row>
    <row r="9" spans="1:16" ht="15" hidden="1">
      <c r="A9" s="9"/>
      <c r="B9" s="7"/>
      <c r="C9" s="325"/>
      <c r="D9" s="325"/>
      <c r="E9" s="325"/>
      <c r="F9" s="6"/>
      <c r="G9" s="6"/>
      <c r="H9" s="7"/>
      <c r="I9" s="6"/>
      <c r="J9" s="328"/>
      <c r="K9" s="324"/>
      <c r="L9" s="494"/>
      <c r="M9" s="495"/>
      <c r="N9" s="291"/>
      <c r="P9" s="311"/>
    </row>
    <row r="10" spans="1:14" ht="15" hidden="1">
      <c r="A10" s="295"/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496"/>
      <c r="M10" s="497"/>
      <c r="N10" s="291"/>
    </row>
    <row r="11" spans="1:14" ht="15" hidden="1">
      <c r="A11" s="5"/>
      <c r="B11" s="1"/>
      <c r="C11" s="325"/>
      <c r="D11" s="325"/>
      <c r="E11" s="325"/>
      <c r="F11" s="1"/>
      <c r="G11" s="1"/>
      <c r="H11" s="1"/>
      <c r="I11" s="1"/>
      <c r="J11" s="320"/>
      <c r="K11" s="329"/>
      <c r="L11" s="494"/>
      <c r="M11" s="495"/>
      <c r="N11" s="291"/>
    </row>
    <row r="12" spans="1:14" ht="15.75" thickBot="1">
      <c r="A12" s="13"/>
      <c r="B12" s="14"/>
      <c r="C12" s="326"/>
      <c r="D12" s="326"/>
      <c r="E12" s="326"/>
      <c r="F12" s="14"/>
      <c r="G12" s="14"/>
      <c r="H12" s="14"/>
      <c r="I12" s="14"/>
      <c r="J12" s="14"/>
      <c r="K12" s="14"/>
      <c r="L12" s="493"/>
      <c r="M12" s="490"/>
      <c r="N12" s="292"/>
    </row>
    <row r="14" spans="1:14" ht="15">
      <c r="A14" s="475" t="s">
        <v>13</v>
      </c>
      <c r="B14" s="475"/>
      <c r="C14" s="475"/>
      <c r="D14" s="475"/>
      <c r="E14" s="475"/>
      <c r="F14" s="475"/>
      <c r="G14" s="475"/>
      <c r="H14" s="475"/>
      <c r="I14" s="475"/>
      <c r="J14" s="475"/>
      <c r="K14" s="475"/>
      <c r="L14" s="475"/>
      <c r="M14" s="475"/>
      <c r="N14" s="475"/>
    </row>
    <row r="15" spans="1:14" ht="15">
      <c r="A15" s="476" t="s">
        <v>166</v>
      </c>
      <c r="B15" s="476"/>
      <c r="C15" s="476"/>
      <c r="D15" s="476"/>
      <c r="E15" s="476"/>
      <c r="F15" s="476"/>
      <c r="G15" s="476"/>
      <c r="H15" s="476"/>
      <c r="I15" s="476"/>
      <c r="J15" s="476"/>
      <c r="K15" s="476"/>
      <c r="L15" s="476"/>
      <c r="M15" s="476"/>
      <c r="N15" s="476"/>
    </row>
    <row r="16" spans="1:14" ht="15">
      <c r="A16" s="476" t="s">
        <v>167</v>
      </c>
      <c r="B16" s="476"/>
      <c r="C16" s="476"/>
      <c r="D16" s="476"/>
      <c r="E16" s="476"/>
      <c r="F16" s="476"/>
      <c r="G16" s="476"/>
      <c r="H16" s="476"/>
      <c r="I16" s="476"/>
      <c r="J16" s="476"/>
      <c r="K16" s="476"/>
      <c r="L16" s="476"/>
      <c r="M16" s="476"/>
      <c r="N16" s="476"/>
    </row>
    <row r="17" spans="1:14" ht="15.75" thickBot="1">
      <c r="A17" s="472"/>
      <c r="B17" s="472"/>
      <c r="C17" s="472"/>
      <c r="D17" s="472"/>
      <c r="E17" s="472"/>
      <c r="F17" s="472"/>
      <c r="G17" s="472"/>
      <c r="H17" s="472"/>
      <c r="I17" s="472"/>
      <c r="J17" s="472"/>
      <c r="K17" s="472"/>
      <c r="L17" s="472"/>
      <c r="M17" s="472"/>
      <c r="N17" s="312" t="s">
        <v>2</v>
      </c>
    </row>
    <row r="18" spans="1:14" ht="15.75" thickBot="1">
      <c r="A18" s="477"/>
      <c r="B18" s="477"/>
      <c r="C18" s="477"/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310">
        <f>SUM(L19:M23)</f>
        <v>2913.61</v>
      </c>
    </row>
    <row r="19" spans="1:14" ht="15">
      <c r="A19" s="337" t="s">
        <v>241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91">
        <v>2913.61</v>
      </c>
      <c r="M19" s="492"/>
      <c r="N19" s="290"/>
    </row>
    <row r="20" spans="1:16" ht="15" hidden="1">
      <c r="A20" s="340" t="s">
        <v>242</v>
      </c>
      <c r="B20" s="7"/>
      <c r="C20" s="473"/>
      <c r="D20" s="473"/>
      <c r="E20" s="473"/>
      <c r="F20" s="6"/>
      <c r="G20" s="6"/>
      <c r="H20" s="7"/>
      <c r="I20" s="6"/>
      <c r="J20" s="328"/>
      <c r="K20" s="324"/>
      <c r="L20" s="494"/>
      <c r="M20" s="495"/>
      <c r="N20" s="291"/>
      <c r="P20" s="311"/>
    </row>
    <row r="21" spans="1:14" ht="15" hidden="1">
      <c r="A21" s="295"/>
      <c r="B21" s="473"/>
      <c r="C21" s="473"/>
      <c r="D21" s="473"/>
      <c r="E21" s="473"/>
      <c r="F21" s="473"/>
      <c r="G21" s="473"/>
      <c r="H21" s="473"/>
      <c r="I21" s="473"/>
      <c r="J21" s="473"/>
      <c r="K21" s="473"/>
      <c r="L21" s="496"/>
      <c r="M21" s="497"/>
      <c r="N21" s="291"/>
    </row>
    <row r="22" spans="1:14" ht="15" hidden="1">
      <c r="A22" s="5"/>
      <c r="B22" s="1"/>
      <c r="C22" s="473"/>
      <c r="D22" s="473"/>
      <c r="E22" s="473"/>
      <c r="F22" s="1"/>
      <c r="G22" s="1"/>
      <c r="H22" s="1"/>
      <c r="I22" s="1"/>
      <c r="J22" s="320"/>
      <c r="K22" s="329"/>
      <c r="L22" s="494"/>
      <c r="M22" s="495"/>
      <c r="N22" s="291"/>
    </row>
    <row r="23" spans="1:14" ht="15.75" thickBot="1">
      <c r="A23" s="13" t="s">
        <v>242</v>
      </c>
      <c r="B23" s="14"/>
      <c r="C23" s="326"/>
      <c r="D23" s="326"/>
      <c r="E23" s="326"/>
      <c r="F23" s="14"/>
      <c r="G23" s="14"/>
      <c r="H23" s="14"/>
      <c r="I23" s="14"/>
      <c r="J23" s="14"/>
      <c r="K23" s="14"/>
      <c r="L23" s="493"/>
      <c r="M23" s="490"/>
      <c r="N23" s="292"/>
    </row>
    <row r="25" spans="1:14" ht="15">
      <c r="A25" s="305"/>
      <c r="B25" s="305"/>
      <c r="C25" s="305"/>
      <c r="D25" s="305"/>
      <c r="E25" s="305"/>
      <c r="F25" s="305"/>
      <c r="G25" s="305"/>
      <c r="H25" s="1"/>
      <c r="I25" s="1"/>
      <c r="J25" s="1"/>
      <c r="K25" s="1"/>
      <c r="L25" s="1"/>
      <c r="M25" s="1"/>
      <c r="N25" s="1"/>
    </row>
    <row r="26" spans="1:14" ht="15">
      <c r="A26" s="484" t="s">
        <v>3</v>
      </c>
      <c r="B26" s="484"/>
      <c r="C26" s="313" t="s">
        <v>4</v>
      </c>
      <c r="D26" s="485"/>
      <c r="E26" s="485"/>
      <c r="F26" s="485"/>
      <c r="G26" s="485"/>
      <c r="H26" s="314"/>
      <c r="I26" s="314"/>
      <c r="J26" s="315" t="s">
        <v>5</v>
      </c>
      <c r="K26" s="315"/>
      <c r="L26" s="315"/>
      <c r="M26" s="315"/>
      <c r="N26" s="315"/>
    </row>
    <row r="27" spans="1:14" ht="15">
      <c r="A27" s="316"/>
      <c r="B27" s="316"/>
      <c r="C27" s="316"/>
      <c r="D27" s="314"/>
      <c r="E27" s="314"/>
      <c r="F27" s="314"/>
      <c r="G27" s="314"/>
      <c r="H27" s="314"/>
      <c r="I27" s="314"/>
      <c r="J27" s="314" t="s">
        <v>6</v>
      </c>
      <c r="K27" s="315"/>
      <c r="L27" s="315"/>
      <c r="M27" s="315"/>
      <c r="N27" s="315"/>
    </row>
    <row r="28" spans="1:14" ht="15">
      <c r="A28" s="316"/>
      <c r="B28" s="316"/>
      <c r="C28" s="316"/>
      <c r="D28" s="316"/>
      <c r="E28" s="316"/>
      <c r="F28" s="316"/>
      <c r="G28" s="316"/>
      <c r="H28" s="316"/>
      <c r="I28" s="314"/>
      <c r="J28" s="314"/>
      <c r="K28" s="315"/>
      <c r="L28" s="315"/>
      <c r="M28" s="315"/>
      <c r="N28" s="315"/>
    </row>
    <row r="29" spans="1:14" ht="15">
      <c r="A29" s="484" t="s">
        <v>7</v>
      </c>
      <c r="B29" s="484"/>
      <c r="C29" s="313" t="s">
        <v>4</v>
      </c>
      <c r="D29" s="485"/>
      <c r="E29" s="485"/>
      <c r="F29" s="485"/>
      <c r="G29" s="485"/>
      <c r="H29" s="314"/>
      <c r="I29" s="314"/>
      <c r="J29" s="314" t="s">
        <v>154</v>
      </c>
      <c r="K29" s="315"/>
      <c r="L29" s="315"/>
      <c r="M29" s="315"/>
      <c r="N29" s="315"/>
    </row>
    <row r="30" spans="1:14" ht="15">
      <c r="A30" s="315"/>
      <c r="B30" s="315"/>
      <c r="C30" s="315"/>
      <c r="D30" s="314"/>
      <c r="E30" s="314"/>
      <c r="F30" s="315"/>
      <c r="G30" s="315"/>
      <c r="H30" s="315"/>
      <c r="I30" s="314"/>
      <c r="J30" s="314" t="s">
        <v>6</v>
      </c>
      <c r="K30" s="315"/>
      <c r="L30" s="315"/>
      <c r="M30" s="315"/>
      <c r="N30" s="315"/>
    </row>
  </sheetData>
  <sheetProtection/>
  <mergeCells count="23">
    <mergeCell ref="L23:M23"/>
    <mergeCell ref="A16:N16"/>
    <mergeCell ref="A18:M18"/>
    <mergeCell ref="L19:M19"/>
    <mergeCell ref="L20:M20"/>
    <mergeCell ref="L21:M21"/>
    <mergeCell ref="L22:M22"/>
    <mergeCell ref="A29:B29"/>
    <mergeCell ref="D29:G29"/>
    <mergeCell ref="L12:M12"/>
    <mergeCell ref="A26:B26"/>
    <mergeCell ref="D26:G26"/>
    <mergeCell ref="L9:M9"/>
    <mergeCell ref="L11:M11"/>
    <mergeCell ref="L10:M10"/>
    <mergeCell ref="A14:N14"/>
    <mergeCell ref="A15:N15"/>
    <mergeCell ref="A1:N1"/>
    <mergeCell ref="A3:N3"/>
    <mergeCell ref="A4:N4"/>
    <mergeCell ref="A5:N5"/>
    <mergeCell ref="A7:M7"/>
    <mergeCell ref="L8:M8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view="pageBreakPreview" zoomScaleSheetLayoutView="100" zoomScalePageLayoutView="0" workbookViewId="0" topLeftCell="A1">
      <selection activeCell="B3" sqref="B3:O3"/>
    </sheetView>
  </sheetViews>
  <sheetFormatPr defaultColWidth="9.140625" defaultRowHeight="15"/>
  <cols>
    <col min="1" max="13" width="9.140625" style="308" customWidth="1"/>
    <col min="14" max="14" width="9.7109375" style="308" bestFit="1" customWidth="1"/>
    <col min="15" max="15" width="12.57421875" style="308" hidden="1" customWidth="1"/>
    <col min="16" max="16384" width="9.140625" style="308" customWidth="1"/>
  </cols>
  <sheetData>
    <row r="1" spans="1:14" ht="31.5" customHeight="1">
      <c r="A1" s="474" t="s">
        <v>171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</row>
    <row r="3" spans="1:15" ht="15">
      <c r="A3" s="317"/>
      <c r="B3" s="475" t="s">
        <v>14</v>
      </c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</row>
    <row r="4" spans="1:15" ht="15">
      <c r="A4" s="317"/>
      <c r="B4" s="476" t="s">
        <v>15</v>
      </c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</row>
    <row r="5" spans="1:15" ht="15">
      <c r="A5" s="317"/>
      <c r="B5" s="476" t="s">
        <v>169</v>
      </c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</row>
    <row r="6" spans="1:15" ht="15.75" thickBot="1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12" t="s">
        <v>2</v>
      </c>
      <c r="O6" s="309" t="s">
        <v>2</v>
      </c>
    </row>
    <row r="7" spans="1:15" ht="15.75" thickBot="1">
      <c r="A7" s="477"/>
      <c r="B7" s="477"/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310">
        <f>SUM(L8:M12)</f>
        <v>1847.62</v>
      </c>
      <c r="O7" s="310">
        <f>ROUND(L18,2)</f>
        <v>0</v>
      </c>
    </row>
    <row r="8" spans="1:16" ht="15" customHeight="1">
      <c r="A8" s="297" t="s">
        <v>170</v>
      </c>
      <c r="B8" s="4"/>
      <c r="C8" s="4"/>
      <c r="D8" s="4"/>
      <c r="E8" s="4"/>
      <c r="F8" s="4"/>
      <c r="G8" s="4"/>
      <c r="H8" s="4"/>
      <c r="I8" s="4"/>
      <c r="J8" s="4"/>
      <c r="K8" s="4"/>
      <c r="L8" s="491">
        <v>1847.62</v>
      </c>
      <c r="M8" s="492"/>
      <c r="N8" s="290"/>
      <c r="O8" s="294"/>
      <c r="P8" s="311"/>
    </row>
    <row r="9" spans="1:15" ht="15" hidden="1">
      <c r="A9" s="9"/>
      <c r="B9" s="7"/>
      <c r="C9" s="325"/>
      <c r="D9" s="325"/>
      <c r="E9" s="325"/>
      <c r="F9" s="6"/>
      <c r="G9" s="6"/>
      <c r="H9" s="7"/>
      <c r="I9" s="6"/>
      <c r="J9" s="328"/>
      <c r="K9" s="324"/>
      <c r="L9" s="494"/>
      <c r="M9" s="495"/>
      <c r="N9" s="291"/>
      <c r="O9" s="318"/>
    </row>
    <row r="10" spans="1:15" ht="15" hidden="1">
      <c r="A10" s="295"/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496"/>
      <c r="M10" s="497"/>
      <c r="N10" s="291"/>
      <c r="O10" s="318"/>
    </row>
    <row r="11" spans="1:15" ht="15" customHeight="1" hidden="1">
      <c r="A11" s="5"/>
      <c r="B11" s="1"/>
      <c r="C11" s="325"/>
      <c r="D11" s="325"/>
      <c r="E11" s="325"/>
      <c r="F11" s="1"/>
      <c r="G11" s="1"/>
      <c r="H11" s="1"/>
      <c r="I11" s="1"/>
      <c r="J11" s="320"/>
      <c r="K11" s="329"/>
      <c r="L11" s="494"/>
      <c r="M11" s="495"/>
      <c r="N11" s="291"/>
      <c r="O11" s="318"/>
    </row>
    <row r="12" spans="1:15" ht="15.75" thickBot="1">
      <c r="A12" s="13"/>
      <c r="B12" s="14"/>
      <c r="C12" s="326"/>
      <c r="D12" s="326"/>
      <c r="E12" s="326"/>
      <c r="F12" s="14"/>
      <c r="G12" s="14"/>
      <c r="H12" s="14"/>
      <c r="I12" s="14"/>
      <c r="J12" s="14"/>
      <c r="K12" s="14"/>
      <c r="L12" s="493"/>
      <c r="M12" s="490"/>
      <c r="N12" s="292"/>
      <c r="O12" s="318"/>
    </row>
    <row r="13" ht="15">
      <c r="O13" s="318"/>
    </row>
    <row r="14" ht="15">
      <c r="O14" s="318"/>
    </row>
    <row r="15" spans="1:15" ht="15">
      <c r="A15" s="321"/>
      <c r="B15" s="321"/>
      <c r="C15" s="321"/>
      <c r="D15" s="321"/>
      <c r="E15" s="321"/>
      <c r="F15" s="321"/>
      <c r="G15" s="321"/>
      <c r="H15" s="1"/>
      <c r="I15" s="1"/>
      <c r="J15" s="1"/>
      <c r="K15" s="1"/>
      <c r="L15" s="1"/>
      <c r="M15" s="1"/>
      <c r="N15" s="1"/>
      <c r="O15" s="318"/>
    </row>
    <row r="16" spans="1:15" ht="15">
      <c r="A16" s="484" t="s">
        <v>3</v>
      </c>
      <c r="B16" s="484"/>
      <c r="C16" s="313" t="s">
        <v>4</v>
      </c>
      <c r="D16" s="485"/>
      <c r="E16" s="485"/>
      <c r="F16" s="485"/>
      <c r="G16" s="485"/>
      <c r="H16" s="314"/>
      <c r="I16" s="314"/>
      <c r="J16" s="315" t="s">
        <v>5</v>
      </c>
      <c r="K16" s="315"/>
      <c r="L16" s="315"/>
      <c r="M16" s="315"/>
      <c r="N16" s="315"/>
      <c r="O16" s="318"/>
    </row>
    <row r="17" spans="1:15" ht="15">
      <c r="A17" s="316"/>
      <c r="B17" s="316"/>
      <c r="C17" s="316"/>
      <c r="D17" s="314"/>
      <c r="E17" s="314"/>
      <c r="F17" s="314"/>
      <c r="G17" s="314"/>
      <c r="H17" s="314"/>
      <c r="I17" s="314"/>
      <c r="J17" s="314" t="s">
        <v>6</v>
      </c>
      <c r="K17" s="315"/>
      <c r="L17" s="315"/>
      <c r="M17" s="315"/>
      <c r="N17" s="315"/>
      <c r="O17" s="318"/>
    </row>
    <row r="18" spans="1:15" ht="15.75" thickBot="1">
      <c r="A18" s="316"/>
      <c r="B18" s="316"/>
      <c r="C18" s="316"/>
      <c r="D18" s="316"/>
      <c r="E18" s="316"/>
      <c r="F18" s="316"/>
      <c r="G18" s="316"/>
      <c r="H18" s="316"/>
      <c r="I18" s="314"/>
      <c r="J18" s="314"/>
      <c r="K18" s="315"/>
      <c r="L18" s="315"/>
      <c r="M18" s="315"/>
      <c r="N18" s="315"/>
      <c r="O18" s="319"/>
    </row>
    <row r="19" spans="1:15" ht="15">
      <c r="A19" s="484" t="s">
        <v>7</v>
      </c>
      <c r="B19" s="484"/>
      <c r="C19" s="313" t="s">
        <v>4</v>
      </c>
      <c r="D19" s="485"/>
      <c r="E19" s="485"/>
      <c r="F19" s="485"/>
      <c r="G19" s="485"/>
      <c r="H19" s="314"/>
      <c r="I19" s="314"/>
      <c r="J19" s="314" t="s">
        <v>154</v>
      </c>
      <c r="K19" s="315"/>
      <c r="L19" s="315"/>
      <c r="M19" s="315"/>
      <c r="N19" s="315"/>
      <c r="O19" s="317"/>
    </row>
    <row r="20" spans="1:15" ht="15">
      <c r="A20" s="315"/>
      <c r="B20" s="315"/>
      <c r="C20" s="315"/>
      <c r="D20" s="314"/>
      <c r="E20" s="314"/>
      <c r="F20" s="315"/>
      <c r="G20" s="315"/>
      <c r="H20" s="315"/>
      <c r="I20" s="314"/>
      <c r="J20" s="314" t="s">
        <v>6</v>
      </c>
      <c r="K20" s="315"/>
      <c r="L20" s="315"/>
      <c r="M20" s="315"/>
      <c r="N20" s="315"/>
      <c r="O20" s="315"/>
    </row>
    <row r="21" ht="15">
      <c r="O21" s="315"/>
    </row>
    <row r="22" ht="15">
      <c r="O22" s="315"/>
    </row>
    <row r="23" ht="15">
      <c r="O23" s="315"/>
    </row>
    <row r="24" ht="15">
      <c r="O24" s="315"/>
    </row>
  </sheetData>
  <sheetProtection/>
  <mergeCells count="14">
    <mergeCell ref="L11:M11"/>
    <mergeCell ref="L12:M12"/>
    <mergeCell ref="A16:B16"/>
    <mergeCell ref="D16:G16"/>
    <mergeCell ref="A19:B19"/>
    <mergeCell ref="D19:G19"/>
    <mergeCell ref="L9:M9"/>
    <mergeCell ref="L10:M10"/>
    <mergeCell ref="A1:N1"/>
    <mergeCell ref="B3:O3"/>
    <mergeCell ref="B4:O4"/>
    <mergeCell ref="B5:O5"/>
    <mergeCell ref="A7:M7"/>
    <mergeCell ref="L8:M8"/>
  </mergeCells>
  <printOptions/>
  <pageMargins left="0.7" right="0.7" top="0.75" bottom="0.75" header="0.3" footer="0.3"/>
  <pageSetup fitToHeight="1" fitToWidth="1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="60" zoomScalePageLayoutView="0" workbookViewId="0" topLeftCell="A1">
      <selection activeCell="A2" sqref="A1:N16384"/>
    </sheetView>
  </sheetViews>
  <sheetFormatPr defaultColWidth="9.140625" defaultRowHeight="15"/>
  <cols>
    <col min="1" max="12" width="9.140625" style="308" customWidth="1"/>
    <col min="13" max="13" width="10.28125" style="308" customWidth="1"/>
    <col min="14" max="14" width="12.00390625" style="308" customWidth="1"/>
  </cols>
  <sheetData>
    <row r="1" spans="1:14" ht="30.75" customHeight="1">
      <c r="A1" s="474" t="s">
        <v>172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</row>
    <row r="2" spans="1:14" ht="15.75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</row>
    <row r="3" spans="1:14" ht="15">
      <c r="A3" s="475" t="s">
        <v>0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</row>
    <row r="4" spans="1:14" ht="15">
      <c r="A4" s="476" t="s">
        <v>1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</row>
    <row r="5" spans="1:14" ht="15">
      <c r="A5" s="476" t="s">
        <v>159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</row>
    <row r="6" spans="1:14" ht="15.75" thickBot="1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 t="s">
        <v>2</v>
      </c>
    </row>
    <row r="7" spans="1:14" ht="15.75" thickBot="1">
      <c r="A7" s="477"/>
      <c r="B7" s="477"/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310">
        <f>M8+M9+L18</f>
        <v>26548.230000000003</v>
      </c>
    </row>
    <row r="8" spans="1:14" ht="15">
      <c r="A8" s="2" t="s">
        <v>160</v>
      </c>
      <c r="B8" s="3"/>
      <c r="C8" s="4"/>
      <c r="D8" s="4"/>
      <c r="E8" s="4"/>
      <c r="F8" s="288"/>
      <c r="G8" s="288"/>
      <c r="H8" s="3"/>
      <c r="I8" s="288"/>
      <c r="J8" s="289"/>
      <c r="K8" s="289"/>
      <c r="L8" s="478">
        <v>1469</v>
      </c>
      <c r="M8" s="479"/>
      <c r="N8" s="290"/>
    </row>
    <row r="9" spans="1:14" ht="15">
      <c r="A9" s="9" t="s">
        <v>161</v>
      </c>
      <c r="B9" s="7"/>
      <c r="C9" s="325"/>
      <c r="D9" s="325"/>
      <c r="E9" s="325"/>
      <c r="F9" s="7"/>
      <c r="G9" s="7"/>
      <c r="H9" s="7"/>
      <c r="I9" s="7"/>
      <c r="J9" s="8"/>
      <c r="K9" s="322"/>
      <c r="L9" s="482">
        <v>2697.38</v>
      </c>
      <c r="M9" s="483"/>
      <c r="N9" s="291"/>
    </row>
    <row r="10" spans="1:14" ht="15">
      <c r="A10" s="9" t="s">
        <v>173</v>
      </c>
      <c r="B10" s="7"/>
      <c r="C10" s="325"/>
      <c r="D10" s="325"/>
      <c r="E10" s="325"/>
      <c r="F10" s="10"/>
      <c r="G10" s="10"/>
      <c r="H10" s="7"/>
      <c r="I10" s="10"/>
      <c r="J10" s="11"/>
      <c r="K10" s="12"/>
      <c r="L10" s="482">
        <v>4745.72</v>
      </c>
      <c r="M10" s="483"/>
      <c r="N10" s="291"/>
    </row>
    <row r="11" spans="1:14" ht="15">
      <c r="A11" s="9" t="s">
        <v>174</v>
      </c>
      <c r="B11" s="7"/>
      <c r="C11" s="325"/>
      <c r="D11" s="325"/>
      <c r="E11" s="325"/>
      <c r="F11" s="7"/>
      <c r="G11" s="7"/>
      <c r="H11" s="7"/>
      <c r="I11" s="7"/>
      <c r="J11" s="11"/>
      <c r="K11" s="12"/>
      <c r="L11" s="482">
        <v>3045.32</v>
      </c>
      <c r="M11" s="483"/>
      <c r="N11" s="291"/>
    </row>
    <row r="12" spans="1:14" ht="15">
      <c r="A12" s="9" t="s">
        <v>175</v>
      </c>
      <c r="B12" s="7"/>
      <c r="C12" s="325"/>
      <c r="D12" s="325"/>
      <c r="E12" s="325"/>
      <c r="F12" s="7"/>
      <c r="G12" s="7"/>
      <c r="H12" s="7"/>
      <c r="I12" s="1"/>
      <c r="J12" s="11"/>
      <c r="K12" s="12"/>
      <c r="L12" s="482">
        <v>2547.98</v>
      </c>
      <c r="M12" s="483"/>
      <c r="N12" s="291"/>
    </row>
    <row r="13" spans="1:14" ht="15">
      <c r="A13" s="293" t="s">
        <v>176</v>
      </c>
      <c r="B13" s="7"/>
      <c r="C13" s="325"/>
      <c r="D13" s="325"/>
      <c r="E13" s="325"/>
      <c r="F13" s="7"/>
      <c r="G13" s="7"/>
      <c r="H13" s="7"/>
      <c r="I13" s="7"/>
      <c r="J13" s="11"/>
      <c r="K13" s="12"/>
      <c r="L13" s="482">
        <v>3438</v>
      </c>
      <c r="M13" s="483"/>
      <c r="N13" s="291"/>
    </row>
    <row r="14" spans="1:14" ht="15">
      <c r="A14" s="293" t="s">
        <v>177</v>
      </c>
      <c r="B14" s="7"/>
      <c r="C14" s="325"/>
      <c r="D14" s="325"/>
      <c r="E14" s="325"/>
      <c r="F14" s="7"/>
      <c r="G14" s="7"/>
      <c r="H14" s="7"/>
      <c r="I14" s="7"/>
      <c r="J14" s="11"/>
      <c r="K14" s="12"/>
      <c r="L14" s="482">
        <v>3492</v>
      </c>
      <c r="M14" s="483"/>
      <c r="N14" s="291"/>
    </row>
    <row r="15" spans="1:14" ht="15">
      <c r="A15" s="293" t="s">
        <v>178</v>
      </c>
      <c r="B15" s="7"/>
      <c r="C15" s="325"/>
      <c r="D15" s="325"/>
      <c r="E15" s="325"/>
      <c r="F15" s="7"/>
      <c r="G15" s="7"/>
      <c r="H15" s="7"/>
      <c r="I15" s="7"/>
      <c r="J15" s="11"/>
      <c r="K15" s="12"/>
      <c r="L15" s="482">
        <v>1299</v>
      </c>
      <c r="M15" s="483"/>
      <c r="N15" s="291"/>
    </row>
    <row r="16" spans="1:14" ht="15">
      <c r="A16" s="293" t="s">
        <v>179</v>
      </c>
      <c r="B16" s="7"/>
      <c r="C16" s="325"/>
      <c r="D16" s="325"/>
      <c r="E16" s="325"/>
      <c r="F16" s="7"/>
      <c r="G16" s="7"/>
      <c r="H16" s="7"/>
      <c r="I16" s="7"/>
      <c r="J16" s="11"/>
      <c r="K16" s="12"/>
      <c r="L16" s="482">
        <v>1895.2</v>
      </c>
      <c r="M16" s="483"/>
      <c r="N16" s="291"/>
    </row>
    <row r="17" spans="1:14" ht="15">
      <c r="A17" s="293" t="s">
        <v>180</v>
      </c>
      <c r="B17" s="1"/>
      <c r="C17" s="296"/>
      <c r="D17" s="296"/>
      <c r="E17" s="296"/>
      <c r="F17" s="1"/>
      <c r="G17" s="1"/>
      <c r="H17" s="1"/>
      <c r="I17" s="1"/>
      <c r="J17" s="11"/>
      <c r="K17" s="12"/>
      <c r="L17" s="482">
        <v>1918.63</v>
      </c>
      <c r="M17" s="483"/>
      <c r="N17" s="291"/>
    </row>
    <row r="18" spans="1:14" ht="15.75" thickBot="1">
      <c r="A18" s="13"/>
      <c r="B18" s="14"/>
      <c r="C18" s="326"/>
      <c r="D18" s="326"/>
      <c r="E18" s="326"/>
      <c r="F18" s="14"/>
      <c r="G18" s="14"/>
      <c r="H18" s="14"/>
      <c r="I18" s="14"/>
      <c r="J18" s="14"/>
      <c r="K18" s="14"/>
      <c r="L18" s="487">
        <f>L8+L9+L10+L11+L12+L13+L14+L15+L16+L17</f>
        <v>26548.230000000003</v>
      </c>
      <c r="M18" s="488"/>
      <c r="N18" s="292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475" t="s">
        <v>163</v>
      </c>
      <c r="B20" s="475"/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</row>
    <row r="21" spans="1:14" ht="15">
      <c r="A21" s="476" t="s">
        <v>164</v>
      </c>
      <c r="B21" s="476"/>
      <c r="C21" s="476"/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</row>
    <row r="22" spans="1:14" ht="15">
      <c r="A22" s="476" t="s">
        <v>159</v>
      </c>
      <c r="B22" s="476"/>
      <c r="C22" s="476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</row>
    <row r="23" spans="1:14" ht="15.75" thickBot="1">
      <c r="A23" s="323"/>
      <c r="B23" s="323"/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 t="s">
        <v>2</v>
      </c>
    </row>
    <row r="24" spans="1:14" ht="15.75" thickBot="1">
      <c r="A24" s="477"/>
      <c r="B24" s="477"/>
      <c r="C24" s="477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310">
        <f>L25+L27</f>
        <v>2000</v>
      </c>
    </row>
    <row r="25" spans="1:14" ht="15">
      <c r="A25" s="2" t="s">
        <v>165</v>
      </c>
      <c r="B25" s="3"/>
      <c r="C25" s="327"/>
      <c r="D25" s="4"/>
      <c r="E25" s="4"/>
      <c r="F25" s="288"/>
      <c r="G25" s="288"/>
      <c r="H25" s="288"/>
      <c r="I25" s="288"/>
      <c r="J25" s="289"/>
      <c r="K25" s="289"/>
      <c r="L25" s="480">
        <v>2000</v>
      </c>
      <c r="M25" s="481"/>
      <c r="N25" s="290"/>
    </row>
    <row r="26" spans="1:14" ht="15">
      <c r="A26" s="5"/>
      <c r="B26" s="1"/>
      <c r="C26" s="486"/>
      <c r="D26" s="486"/>
      <c r="E26" s="486"/>
      <c r="F26" s="7"/>
      <c r="G26" s="7"/>
      <c r="H26" s="7"/>
      <c r="I26" s="7"/>
      <c r="J26" s="8"/>
      <c r="K26" s="322"/>
      <c r="L26" s="482"/>
      <c r="M26" s="483"/>
      <c r="N26" s="291"/>
    </row>
    <row r="27" spans="1:14" ht="15.75" thickBot="1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489"/>
      <c r="M27" s="490"/>
      <c r="N27" s="292"/>
    </row>
    <row r="30" spans="1:14" ht="15">
      <c r="A30" s="321"/>
      <c r="B30" s="321"/>
      <c r="C30" s="321"/>
      <c r="D30" s="321"/>
      <c r="E30" s="321"/>
      <c r="F30" s="321"/>
      <c r="G30" s="321"/>
      <c r="H30" s="1"/>
      <c r="I30" s="1"/>
      <c r="J30" s="1"/>
      <c r="K30" s="1"/>
      <c r="L30" s="1"/>
      <c r="M30" s="1"/>
      <c r="N30" s="1"/>
    </row>
    <row r="31" spans="1:14" ht="15">
      <c r="A31" s="484" t="s">
        <v>3</v>
      </c>
      <c r="B31" s="484"/>
      <c r="C31" s="313" t="s">
        <v>4</v>
      </c>
      <c r="D31" s="485"/>
      <c r="E31" s="485"/>
      <c r="F31" s="485"/>
      <c r="G31" s="485"/>
      <c r="H31" s="314"/>
      <c r="I31" s="314"/>
      <c r="J31" s="315" t="s">
        <v>5</v>
      </c>
      <c r="K31" s="315"/>
      <c r="L31" s="315"/>
      <c r="M31" s="315"/>
      <c r="N31" s="315"/>
    </row>
    <row r="32" spans="1:14" ht="15">
      <c r="A32" s="316"/>
      <c r="B32" s="316"/>
      <c r="C32" s="316"/>
      <c r="D32" s="314"/>
      <c r="E32" s="314"/>
      <c r="F32" s="314"/>
      <c r="G32" s="314"/>
      <c r="H32" s="314"/>
      <c r="I32" s="314"/>
      <c r="J32" s="314" t="s">
        <v>6</v>
      </c>
      <c r="K32" s="315"/>
      <c r="L32" s="315"/>
      <c r="M32" s="315"/>
      <c r="N32" s="315"/>
    </row>
    <row r="33" spans="1:14" ht="15">
      <c r="A33" s="316"/>
      <c r="B33" s="316"/>
      <c r="C33" s="316"/>
      <c r="D33" s="316"/>
      <c r="E33" s="316"/>
      <c r="F33" s="316"/>
      <c r="G33" s="316"/>
      <c r="H33" s="316"/>
      <c r="I33" s="314"/>
      <c r="J33" s="314"/>
      <c r="K33" s="315"/>
      <c r="L33" s="315"/>
      <c r="M33" s="315"/>
      <c r="N33" s="315"/>
    </row>
    <row r="34" spans="1:14" ht="15">
      <c r="A34" s="484" t="s">
        <v>7</v>
      </c>
      <c r="B34" s="484"/>
      <c r="C34" s="313" t="s">
        <v>4</v>
      </c>
      <c r="D34" s="485"/>
      <c r="E34" s="485"/>
      <c r="F34" s="485"/>
      <c r="G34" s="485"/>
      <c r="H34" s="314"/>
      <c r="I34" s="314"/>
      <c r="J34" s="314" t="s">
        <v>154</v>
      </c>
      <c r="K34" s="315"/>
      <c r="L34" s="315"/>
      <c r="M34" s="315"/>
      <c r="N34" s="315"/>
    </row>
    <row r="35" spans="1:14" ht="15">
      <c r="A35" s="315"/>
      <c r="B35" s="315"/>
      <c r="C35" s="315"/>
      <c r="D35" s="314"/>
      <c r="E35" s="314"/>
      <c r="F35" s="315"/>
      <c r="G35" s="315"/>
      <c r="H35" s="315"/>
      <c r="I35" s="314"/>
      <c r="J35" s="314" t="s">
        <v>6</v>
      </c>
      <c r="K35" s="315"/>
      <c r="L35" s="315"/>
      <c r="M35" s="315"/>
      <c r="N35" s="315"/>
    </row>
  </sheetData>
  <sheetProtection/>
  <mergeCells count="28">
    <mergeCell ref="A1:N1"/>
    <mergeCell ref="A3:N3"/>
    <mergeCell ref="A4:N4"/>
    <mergeCell ref="A5:N5"/>
    <mergeCell ref="A7:M7"/>
    <mergeCell ref="L8:M8"/>
    <mergeCell ref="L9:M9"/>
    <mergeCell ref="L10:M10"/>
    <mergeCell ref="L11:M11"/>
    <mergeCell ref="L18:M18"/>
    <mergeCell ref="A20:N20"/>
    <mergeCell ref="A21:N21"/>
    <mergeCell ref="A22:N22"/>
    <mergeCell ref="A24:M24"/>
    <mergeCell ref="L25:M25"/>
    <mergeCell ref="C26:E26"/>
    <mergeCell ref="L26:M26"/>
    <mergeCell ref="L27:M27"/>
    <mergeCell ref="A31:B31"/>
    <mergeCell ref="D31:G31"/>
    <mergeCell ref="A34:B34"/>
    <mergeCell ref="D34:G34"/>
    <mergeCell ref="L12:M12"/>
    <mergeCell ref="L13:M13"/>
    <mergeCell ref="L14:M14"/>
    <mergeCell ref="L15:M15"/>
    <mergeCell ref="L16:M16"/>
    <mergeCell ref="L17:M17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view="pageBreakPreview" zoomScaleSheetLayoutView="100" zoomScalePageLayoutView="0" workbookViewId="0" topLeftCell="A1">
      <selection activeCell="N25" sqref="N25"/>
    </sheetView>
  </sheetViews>
  <sheetFormatPr defaultColWidth="9.140625" defaultRowHeight="15"/>
  <cols>
    <col min="1" max="9" width="9.140625" style="308" customWidth="1"/>
    <col min="10" max="10" width="2.8515625" style="308" customWidth="1"/>
    <col min="11" max="11" width="0.13671875" style="308" hidden="1" customWidth="1"/>
    <col min="12" max="13" width="9.140625" style="308" customWidth="1"/>
    <col min="14" max="14" width="9.7109375" style="308" bestFit="1" customWidth="1"/>
  </cols>
  <sheetData>
    <row r="1" spans="1:14" ht="30.75" customHeight="1">
      <c r="A1" s="474" t="s">
        <v>172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</row>
    <row r="3" spans="1:14" ht="15">
      <c r="A3" s="475" t="s">
        <v>11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</row>
    <row r="4" spans="1:14" ht="15">
      <c r="A4" s="476" t="s">
        <v>166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</row>
    <row r="5" spans="1:14" ht="15">
      <c r="A5" s="476" t="s">
        <v>167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</row>
    <row r="6" spans="1:14" ht="15.75" thickBot="1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12" t="s">
        <v>2</v>
      </c>
    </row>
    <row r="7" spans="1:14" ht="15.75" thickBot="1">
      <c r="A7" s="477"/>
      <c r="B7" s="477"/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310">
        <f>SUM(L8:M12)</f>
        <v>33524.6</v>
      </c>
    </row>
    <row r="8" spans="1:14" ht="15">
      <c r="A8" s="297" t="s">
        <v>181</v>
      </c>
      <c r="B8" s="4"/>
      <c r="C8" s="4"/>
      <c r="D8" s="4"/>
      <c r="E8" s="4"/>
      <c r="F8" s="4"/>
      <c r="G8" s="4"/>
      <c r="H8" s="4"/>
      <c r="I8" s="4"/>
      <c r="J8" s="4"/>
      <c r="K8" s="4"/>
      <c r="L8" s="491">
        <v>17472</v>
      </c>
      <c r="M8" s="492"/>
      <c r="N8" s="290"/>
    </row>
    <row r="9" spans="1:14" ht="15">
      <c r="A9" s="9" t="s">
        <v>182</v>
      </c>
      <c r="B9" s="7"/>
      <c r="C9" s="325"/>
      <c r="D9" s="325"/>
      <c r="E9" s="325"/>
      <c r="F9" s="6"/>
      <c r="G9" s="6"/>
      <c r="H9" s="7"/>
      <c r="I9" s="6"/>
      <c r="J9" s="328"/>
      <c r="K9" s="324"/>
      <c r="L9" s="498">
        <v>16052.6</v>
      </c>
      <c r="M9" s="483"/>
      <c r="N9" s="291"/>
    </row>
    <row r="10" spans="1:14" ht="15" hidden="1">
      <c r="A10" s="295"/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496"/>
      <c r="M10" s="497"/>
      <c r="N10" s="291"/>
    </row>
    <row r="11" spans="1:14" ht="15" hidden="1">
      <c r="A11" s="5"/>
      <c r="B11" s="1"/>
      <c r="C11" s="325"/>
      <c r="D11" s="325"/>
      <c r="E11" s="325"/>
      <c r="F11" s="1"/>
      <c r="G11" s="1"/>
      <c r="H11" s="1"/>
      <c r="I11" s="1"/>
      <c r="J11" s="320"/>
      <c r="K11" s="329"/>
      <c r="L11" s="494"/>
      <c r="M11" s="495"/>
      <c r="N11" s="291"/>
    </row>
    <row r="12" spans="1:14" ht="15.75" thickBot="1">
      <c r="A12" s="13"/>
      <c r="B12" s="14"/>
      <c r="C12" s="326"/>
      <c r="D12" s="326"/>
      <c r="E12" s="326"/>
      <c r="F12" s="14"/>
      <c r="G12" s="14"/>
      <c r="H12" s="14"/>
      <c r="I12" s="14"/>
      <c r="J12" s="14"/>
      <c r="K12" s="14"/>
      <c r="L12" s="493"/>
      <c r="M12" s="490"/>
      <c r="N12" s="292"/>
    </row>
    <row r="14" spans="1:14" s="308" customFormat="1" ht="15">
      <c r="A14" s="475" t="s">
        <v>13</v>
      </c>
      <c r="B14" s="475"/>
      <c r="C14" s="475"/>
      <c r="D14" s="475"/>
      <c r="E14" s="475"/>
      <c r="F14" s="475"/>
      <c r="G14" s="475"/>
      <c r="H14" s="475"/>
      <c r="I14" s="475"/>
      <c r="J14" s="475"/>
      <c r="K14" s="475"/>
      <c r="L14" s="475"/>
      <c r="M14" s="475"/>
      <c r="N14" s="475"/>
    </row>
    <row r="15" spans="1:14" s="308" customFormat="1" ht="15">
      <c r="A15" s="476" t="s">
        <v>166</v>
      </c>
      <c r="B15" s="476"/>
      <c r="C15" s="476"/>
      <c r="D15" s="476"/>
      <c r="E15" s="476"/>
      <c r="F15" s="476"/>
      <c r="G15" s="476"/>
      <c r="H15" s="476"/>
      <c r="I15" s="476"/>
      <c r="J15" s="476"/>
      <c r="K15" s="476"/>
      <c r="L15" s="476"/>
      <c r="M15" s="476"/>
      <c r="N15" s="476"/>
    </row>
    <row r="16" spans="1:14" s="308" customFormat="1" ht="15">
      <c r="A16" s="476" t="s">
        <v>167</v>
      </c>
      <c r="B16" s="476"/>
      <c r="C16" s="476"/>
      <c r="D16" s="476"/>
      <c r="E16" s="476"/>
      <c r="F16" s="476"/>
      <c r="G16" s="476"/>
      <c r="H16" s="476"/>
      <c r="I16" s="476"/>
      <c r="J16" s="476"/>
      <c r="K16" s="476"/>
      <c r="L16" s="476"/>
      <c r="M16" s="476"/>
      <c r="N16" s="476"/>
    </row>
    <row r="17" spans="1:14" s="308" customFormat="1" ht="15.75" thickBot="1">
      <c r="A17" s="472"/>
      <c r="B17" s="472"/>
      <c r="C17" s="472"/>
      <c r="D17" s="472"/>
      <c r="E17" s="472"/>
      <c r="F17" s="472"/>
      <c r="G17" s="472"/>
      <c r="H17" s="472"/>
      <c r="I17" s="472"/>
      <c r="J17" s="472"/>
      <c r="K17" s="472"/>
      <c r="L17" s="472"/>
      <c r="M17" s="472"/>
      <c r="N17" s="312" t="s">
        <v>2</v>
      </c>
    </row>
    <row r="18" spans="1:14" s="308" customFormat="1" ht="15.75" thickBot="1">
      <c r="A18" s="477"/>
      <c r="B18" s="477"/>
      <c r="C18" s="477"/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310">
        <f>SUM(L19:M23)</f>
        <v>2913.61</v>
      </c>
    </row>
    <row r="19" spans="1:14" s="308" customFormat="1" ht="15">
      <c r="A19" s="337" t="s">
        <v>241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91">
        <v>2913.61</v>
      </c>
      <c r="M19" s="492"/>
      <c r="N19" s="290"/>
    </row>
    <row r="20" spans="1:16" s="308" customFormat="1" ht="15" hidden="1">
      <c r="A20" s="340" t="s">
        <v>242</v>
      </c>
      <c r="B20" s="7"/>
      <c r="C20" s="473"/>
      <c r="D20" s="473"/>
      <c r="E20" s="473"/>
      <c r="F20" s="6"/>
      <c r="G20" s="6"/>
      <c r="H20" s="7"/>
      <c r="I20" s="6"/>
      <c r="J20" s="328"/>
      <c r="K20" s="324"/>
      <c r="L20" s="494"/>
      <c r="M20" s="495"/>
      <c r="N20" s="291"/>
      <c r="P20" s="311"/>
    </row>
    <row r="21" spans="1:14" s="308" customFormat="1" ht="15" hidden="1">
      <c r="A21" s="295"/>
      <c r="B21" s="473"/>
      <c r="C21" s="473"/>
      <c r="D21" s="473"/>
      <c r="E21" s="473"/>
      <c r="F21" s="473"/>
      <c r="G21" s="473"/>
      <c r="H21" s="473"/>
      <c r="I21" s="473"/>
      <c r="J21" s="473"/>
      <c r="K21" s="473"/>
      <c r="L21" s="496"/>
      <c r="M21" s="497"/>
      <c r="N21" s="291"/>
    </row>
    <row r="22" spans="1:14" s="308" customFormat="1" ht="15" hidden="1">
      <c r="A22" s="5"/>
      <c r="B22" s="1"/>
      <c r="C22" s="473"/>
      <c r="D22" s="473"/>
      <c r="E22" s="473"/>
      <c r="F22" s="1"/>
      <c r="G22" s="1"/>
      <c r="H22" s="1"/>
      <c r="I22" s="1"/>
      <c r="J22" s="320"/>
      <c r="K22" s="329"/>
      <c r="L22" s="494"/>
      <c r="M22" s="495"/>
      <c r="N22" s="291"/>
    </row>
    <row r="23" spans="1:14" s="308" customFormat="1" ht="15.75" thickBot="1">
      <c r="A23" s="13" t="s">
        <v>242</v>
      </c>
      <c r="B23" s="14"/>
      <c r="C23" s="326"/>
      <c r="D23" s="326"/>
      <c r="E23" s="326"/>
      <c r="F23" s="14"/>
      <c r="G23" s="14"/>
      <c r="H23" s="14"/>
      <c r="I23" s="14"/>
      <c r="J23" s="14"/>
      <c r="K23" s="14"/>
      <c r="L23" s="493"/>
      <c r="M23" s="490"/>
      <c r="N23" s="292"/>
    </row>
    <row r="25" spans="1:14" ht="15">
      <c r="A25" s="321"/>
      <c r="B25" s="321"/>
      <c r="C25" s="321"/>
      <c r="D25" s="321"/>
      <c r="E25" s="321"/>
      <c r="F25" s="321"/>
      <c r="G25" s="321"/>
      <c r="H25" s="1"/>
      <c r="I25" s="1"/>
      <c r="J25" s="1"/>
      <c r="K25" s="1"/>
      <c r="L25" s="1"/>
      <c r="M25" s="1"/>
      <c r="N25" s="1"/>
    </row>
    <row r="26" spans="1:14" ht="15">
      <c r="A26" s="484" t="s">
        <v>3</v>
      </c>
      <c r="B26" s="484"/>
      <c r="C26" s="313" t="s">
        <v>4</v>
      </c>
      <c r="D26" s="485"/>
      <c r="E26" s="485"/>
      <c r="F26" s="485"/>
      <c r="G26" s="485"/>
      <c r="H26" s="314"/>
      <c r="I26" s="314"/>
      <c r="J26" s="315" t="s">
        <v>5</v>
      </c>
      <c r="K26" s="315"/>
      <c r="L26" s="315"/>
      <c r="M26" s="315"/>
      <c r="N26" s="315"/>
    </row>
    <row r="27" spans="1:14" ht="15">
      <c r="A27" s="316"/>
      <c r="B27" s="316"/>
      <c r="C27" s="316"/>
      <c r="D27" s="314"/>
      <c r="E27" s="314"/>
      <c r="F27" s="314"/>
      <c r="G27" s="314"/>
      <c r="H27" s="314"/>
      <c r="I27" s="314"/>
      <c r="J27" s="314" t="s">
        <v>6</v>
      </c>
      <c r="K27" s="315"/>
      <c r="L27" s="315"/>
      <c r="M27" s="315"/>
      <c r="N27" s="315"/>
    </row>
    <row r="28" spans="1:14" ht="15">
      <c r="A28" s="316"/>
      <c r="B28" s="316"/>
      <c r="C28" s="316"/>
      <c r="D28" s="316"/>
      <c r="E28" s="316"/>
      <c r="F28" s="316"/>
      <c r="G28" s="316"/>
      <c r="H28" s="316"/>
      <c r="I28" s="314"/>
      <c r="J28" s="314"/>
      <c r="K28" s="315"/>
      <c r="L28" s="315"/>
      <c r="M28" s="315"/>
      <c r="N28" s="315"/>
    </row>
    <row r="29" spans="1:14" ht="15">
      <c r="A29" s="484" t="s">
        <v>7</v>
      </c>
      <c r="B29" s="484"/>
      <c r="C29" s="313" t="s">
        <v>4</v>
      </c>
      <c r="D29" s="485"/>
      <c r="E29" s="485"/>
      <c r="F29" s="485"/>
      <c r="G29" s="485"/>
      <c r="H29" s="314"/>
      <c r="I29" s="314"/>
      <c r="J29" s="314" t="s">
        <v>154</v>
      </c>
      <c r="K29" s="315"/>
      <c r="L29" s="315"/>
      <c r="M29" s="315"/>
      <c r="N29" s="315"/>
    </row>
    <row r="30" spans="1:14" ht="15">
      <c r="A30" s="315"/>
      <c r="B30" s="315"/>
      <c r="C30" s="315"/>
      <c r="D30" s="314"/>
      <c r="E30" s="314"/>
      <c r="F30" s="315"/>
      <c r="G30" s="315"/>
      <c r="H30" s="315"/>
      <c r="I30" s="314"/>
      <c r="J30" s="314" t="s">
        <v>6</v>
      </c>
      <c r="K30" s="315"/>
      <c r="L30" s="315"/>
      <c r="M30" s="315"/>
      <c r="N30" s="315"/>
    </row>
  </sheetData>
  <sheetProtection/>
  <mergeCells count="23">
    <mergeCell ref="L23:M23"/>
    <mergeCell ref="A16:N16"/>
    <mergeCell ref="A18:M18"/>
    <mergeCell ref="L19:M19"/>
    <mergeCell ref="L20:M20"/>
    <mergeCell ref="L21:M21"/>
    <mergeCell ref="L22:M22"/>
    <mergeCell ref="A1:N1"/>
    <mergeCell ref="A3:N3"/>
    <mergeCell ref="A4:N4"/>
    <mergeCell ref="A5:N5"/>
    <mergeCell ref="A7:M7"/>
    <mergeCell ref="L8:M8"/>
    <mergeCell ref="A29:B29"/>
    <mergeCell ref="D29:G29"/>
    <mergeCell ref="L9:M9"/>
    <mergeCell ref="L10:M10"/>
    <mergeCell ref="L11:M11"/>
    <mergeCell ref="L12:M12"/>
    <mergeCell ref="A26:B26"/>
    <mergeCell ref="D26:G26"/>
    <mergeCell ref="A14:N14"/>
    <mergeCell ref="A15:N15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view="pageBreakPreview" zoomScaleSheetLayoutView="100" zoomScalePageLayoutView="0" workbookViewId="0" topLeftCell="A1">
      <selection activeCell="F13" sqref="F13"/>
    </sheetView>
  </sheetViews>
  <sheetFormatPr defaultColWidth="9.140625" defaultRowHeight="15"/>
  <cols>
    <col min="1" max="8" width="9.140625" style="308" customWidth="1"/>
    <col min="9" max="9" width="1.28515625" style="308" customWidth="1"/>
    <col min="10" max="10" width="2.8515625" style="308" customWidth="1"/>
    <col min="11" max="11" width="0.13671875" style="308" hidden="1" customWidth="1"/>
    <col min="12" max="12" width="9.140625" style="308" customWidth="1"/>
    <col min="13" max="13" width="4.8515625" style="308" customWidth="1"/>
    <col min="14" max="14" width="9.7109375" style="308" bestFit="1" customWidth="1"/>
  </cols>
  <sheetData>
    <row r="1" spans="1:14" ht="31.5" customHeight="1">
      <c r="A1" s="474" t="s">
        <v>183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</row>
    <row r="3" spans="1:14" ht="15">
      <c r="A3" s="475" t="s">
        <v>13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</row>
    <row r="4" spans="1:14" ht="15">
      <c r="A4" s="476" t="s">
        <v>107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</row>
    <row r="5" spans="1:14" ht="15">
      <c r="A5" s="476" t="s">
        <v>184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</row>
    <row r="6" spans="1:14" ht="15.75" thickBot="1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12" t="s">
        <v>2</v>
      </c>
    </row>
    <row r="7" spans="1:14" ht="15.75" thickBot="1">
      <c r="A7" s="477"/>
      <c r="B7" s="477"/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310">
        <f>SUM(L8:M12)</f>
        <v>15000</v>
      </c>
    </row>
    <row r="8" spans="1:14" ht="15">
      <c r="A8" s="297" t="s">
        <v>185</v>
      </c>
      <c r="B8" s="4"/>
      <c r="C8" s="4"/>
      <c r="D8" s="4"/>
      <c r="E8" s="4"/>
      <c r="F8" s="4"/>
      <c r="G8" s="4"/>
      <c r="H8" s="4"/>
      <c r="I8" s="4"/>
      <c r="J8" s="4"/>
      <c r="K8" s="4"/>
      <c r="L8" s="491"/>
      <c r="M8" s="492"/>
      <c r="N8" s="290"/>
    </row>
    <row r="9" spans="1:14" ht="15">
      <c r="A9" s="9" t="s">
        <v>186</v>
      </c>
      <c r="B9" s="7"/>
      <c r="C9" s="325"/>
      <c r="D9" s="325"/>
      <c r="E9" s="325"/>
      <c r="F9" s="6"/>
      <c r="G9" s="6"/>
      <c r="H9" s="7"/>
      <c r="I9" s="6"/>
      <c r="J9" s="328"/>
      <c r="K9" s="324"/>
      <c r="L9" s="498">
        <v>15000</v>
      </c>
      <c r="M9" s="483"/>
      <c r="N9" s="291"/>
    </row>
    <row r="10" spans="1:14" ht="15" hidden="1">
      <c r="A10" s="295"/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496"/>
      <c r="M10" s="497"/>
      <c r="N10" s="291"/>
    </row>
    <row r="11" spans="1:14" ht="15" hidden="1">
      <c r="A11" s="5"/>
      <c r="B11" s="1"/>
      <c r="C11" s="325"/>
      <c r="D11" s="325"/>
      <c r="E11" s="325"/>
      <c r="F11" s="1"/>
      <c r="G11" s="1"/>
      <c r="H11" s="1"/>
      <c r="I11" s="1"/>
      <c r="J11" s="320"/>
      <c r="K11" s="329"/>
      <c r="L11" s="494"/>
      <c r="M11" s="495"/>
      <c r="N11" s="291"/>
    </row>
    <row r="12" spans="1:14" ht="15.75" thickBot="1">
      <c r="A12" s="13"/>
      <c r="B12" s="14"/>
      <c r="C12" s="326"/>
      <c r="D12" s="326"/>
      <c r="E12" s="326"/>
      <c r="F12" s="14"/>
      <c r="G12" s="14"/>
      <c r="H12" s="14"/>
      <c r="I12" s="14"/>
      <c r="J12" s="14"/>
      <c r="K12" s="14"/>
      <c r="L12" s="493"/>
      <c r="M12" s="490"/>
      <c r="N12" s="292"/>
    </row>
    <row r="15" spans="1:14" ht="15">
      <c r="A15" s="321"/>
      <c r="B15" s="321"/>
      <c r="C15" s="321"/>
      <c r="D15" s="321"/>
      <c r="E15" s="321"/>
      <c r="F15" s="321"/>
      <c r="G15" s="321"/>
      <c r="H15" s="1"/>
      <c r="I15" s="1"/>
      <c r="J15" s="1"/>
      <c r="K15" s="1"/>
      <c r="L15" s="1"/>
      <c r="M15" s="1"/>
      <c r="N15" s="1"/>
    </row>
    <row r="16" spans="1:14" ht="15">
      <c r="A16" s="484" t="s">
        <v>187</v>
      </c>
      <c r="B16" s="484"/>
      <c r="C16" s="313" t="s">
        <v>4</v>
      </c>
      <c r="D16" s="485"/>
      <c r="E16" s="485"/>
      <c r="F16" s="485"/>
      <c r="G16" s="485"/>
      <c r="H16" s="314"/>
      <c r="I16" s="314"/>
      <c r="J16" s="315" t="s">
        <v>5</v>
      </c>
      <c r="K16" s="315"/>
      <c r="L16" s="315"/>
      <c r="M16" s="315"/>
      <c r="N16" s="315"/>
    </row>
    <row r="17" spans="1:14" ht="15">
      <c r="A17" s="316"/>
      <c r="B17" s="316"/>
      <c r="C17" s="316"/>
      <c r="D17" s="314"/>
      <c r="E17" s="314"/>
      <c r="F17" s="314"/>
      <c r="G17" s="314"/>
      <c r="H17" s="314"/>
      <c r="I17" s="314"/>
      <c r="J17" s="314" t="s">
        <v>6</v>
      </c>
      <c r="K17" s="315"/>
      <c r="L17" s="315"/>
      <c r="M17" s="315"/>
      <c r="N17" s="315"/>
    </row>
    <row r="18" spans="1:14" ht="15">
      <c r="A18" s="316"/>
      <c r="B18" s="316"/>
      <c r="C18" s="316"/>
      <c r="D18" s="316"/>
      <c r="E18" s="316"/>
      <c r="F18" s="316"/>
      <c r="G18" s="316"/>
      <c r="H18" s="316"/>
      <c r="I18" s="314"/>
      <c r="J18" s="314"/>
      <c r="K18" s="315"/>
      <c r="L18" s="315"/>
      <c r="M18" s="315"/>
      <c r="N18" s="315"/>
    </row>
    <row r="19" spans="1:14" ht="15">
      <c r="A19" s="484" t="s">
        <v>188</v>
      </c>
      <c r="B19" s="484"/>
      <c r="C19" s="313" t="s">
        <v>4</v>
      </c>
      <c r="D19" s="485"/>
      <c r="E19" s="485"/>
      <c r="F19" s="485"/>
      <c r="G19" s="485"/>
      <c r="H19" s="314"/>
      <c r="I19" s="314"/>
      <c r="J19" s="314" t="s">
        <v>154</v>
      </c>
      <c r="K19" s="315"/>
      <c r="L19" s="315"/>
      <c r="M19" s="315"/>
      <c r="N19" s="315"/>
    </row>
    <row r="20" spans="1:14" ht="15">
      <c r="A20" s="315"/>
      <c r="B20" s="315"/>
      <c r="C20" s="315"/>
      <c r="D20" s="314"/>
      <c r="E20" s="314"/>
      <c r="F20" s="315"/>
      <c r="G20" s="315"/>
      <c r="H20" s="315"/>
      <c r="I20" s="314"/>
      <c r="J20" s="314" t="s">
        <v>6</v>
      </c>
      <c r="K20" s="315"/>
      <c r="L20" s="315"/>
      <c r="M20" s="315"/>
      <c r="N20" s="315"/>
    </row>
  </sheetData>
  <sheetProtection/>
  <mergeCells count="14">
    <mergeCell ref="A1:N1"/>
    <mergeCell ref="A3:N3"/>
    <mergeCell ref="A4:N4"/>
    <mergeCell ref="A5:N5"/>
    <mergeCell ref="A7:M7"/>
    <mergeCell ref="L8:M8"/>
    <mergeCell ref="A19:B19"/>
    <mergeCell ref="D19:G19"/>
    <mergeCell ref="L9:M9"/>
    <mergeCell ref="L10:M10"/>
    <mergeCell ref="L11:M11"/>
    <mergeCell ref="L12:M12"/>
    <mergeCell ref="A16:B16"/>
    <mergeCell ref="D16:G16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="60" zoomScalePageLayoutView="0" workbookViewId="0" topLeftCell="A1">
      <selection activeCell="A2" sqref="A1:N16384"/>
    </sheetView>
  </sheetViews>
  <sheetFormatPr defaultColWidth="9.140625" defaultRowHeight="15"/>
  <cols>
    <col min="1" max="10" width="9.140625" style="308" customWidth="1"/>
    <col min="11" max="11" width="1.28515625" style="308" customWidth="1"/>
    <col min="12" max="12" width="9.140625" style="308" customWidth="1"/>
    <col min="13" max="13" width="2.421875" style="308" customWidth="1"/>
    <col min="14" max="14" width="12.00390625" style="308" customWidth="1"/>
  </cols>
  <sheetData>
    <row r="1" spans="1:14" ht="31.5" customHeight="1">
      <c r="A1" s="474" t="s">
        <v>189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</row>
    <row r="2" spans="1:14" ht="15.75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</row>
    <row r="3" spans="1:14" ht="15">
      <c r="A3" s="475" t="s">
        <v>0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</row>
    <row r="4" spans="1:14" ht="15">
      <c r="A4" s="476" t="s">
        <v>1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</row>
    <row r="5" spans="1:14" ht="15">
      <c r="A5" s="476" t="s">
        <v>159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</row>
    <row r="6" spans="1:14" ht="15.75" thickBot="1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 t="s">
        <v>2</v>
      </c>
    </row>
    <row r="7" spans="1:14" ht="15.75" thickBot="1">
      <c r="A7" s="477"/>
      <c r="B7" s="477"/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310">
        <f>M8+M9+L23</f>
        <v>42867.53</v>
      </c>
    </row>
    <row r="8" spans="1:14" ht="15">
      <c r="A8" s="2" t="s">
        <v>160</v>
      </c>
      <c r="B8" s="3"/>
      <c r="C8" s="4"/>
      <c r="D8" s="4"/>
      <c r="E8" s="4"/>
      <c r="F8" s="288"/>
      <c r="G8" s="288"/>
      <c r="H8" s="3"/>
      <c r="I8" s="288"/>
      <c r="J8" s="289"/>
      <c r="K8" s="289"/>
      <c r="L8" s="478">
        <v>1469</v>
      </c>
      <c r="M8" s="479"/>
      <c r="N8" s="290"/>
    </row>
    <row r="9" spans="1:14" ht="15">
      <c r="A9" s="9" t="s">
        <v>161</v>
      </c>
      <c r="B9" s="7"/>
      <c r="C9" s="325"/>
      <c r="D9" s="325"/>
      <c r="E9" s="325"/>
      <c r="F9" s="7"/>
      <c r="G9" s="7"/>
      <c r="H9" s="7"/>
      <c r="I9" s="7"/>
      <c r="J9" s="8"/>
      <c r="K9" s="322"/>
      <c r="L9" s="482">
        <v>2697.38</v>
      </c>
      <c r="M9" s="483"/>
      <c r="N9" s="291"/>
    </row>
    <row r="10" spans="1:14" ht="15">
      <c r="A10" s="9" t="s">
        <v>173</v>
      </c>
      <c r="B10" s="7"/>
      <c r="C10" s="325"/>
      <c r="D10" s="325"/>
      <c r="E10" s="325"/>
      <c r="F10" s="10"/>
      <c r="G10" s="10"/>
      <c r="H10" s="7"/>
      <c r="I10" s="10"/>
      <c r="J10" s="11"/>
      <c r="K10" s="12"/>
      <c r="L10" s="482">
        <v>4745.72</v>
      </c>
      <c r="M10" s="483"/>
      <c r="N10" s="291"/>
    </row>
    <row r="11" spans="1:14" ht="15">
      <c r="A11" s="9" t="s">
        <v>174</v>
      </c>
      <c r="B11" s="7"/>
      <c r="C11" s="325"/>
      <c r="D11" s="325"/>
      <c r="E11" s="325"/>
      <c r="F11" s="7"/>
      <c r="G11" s="7"/>
      <c r="H11" s="7"/>
      <c r="I11" s="7"/>
      <c r="J11" s="11"/>
      <c r="K11" s="12"/>
      <c r="L11" s="482">
        <v>3045.32</v>
      </c>
      <c r="M11" s="483"/>
      <c r="N11" s="291"/>
    </row>
    <row r="12" spans="1:14" ht="15">
      <c r="A12" s="9" t="s">
        <v>175</v>
      </c>
      <c r="B12" s="7"/>
      <c r="C12" s="325"/>
      <c r="D12" s="325"/>
      <c r="E12" s="325"/>
      <c r="F12" s="7"/>
      <c r="G12" s="7"/>
      <c r="H12" s="7"/>
      <c r="I12" s="1"/>
      <c r="J12" s="11"/>
      <c r="K12" s="12"/>
      <c r="L12" s="482">
        <v>2547.98</v>
      </c>
      <c r="M12" s="483"/>
      <c r="N12" s="291"/>
    </row>
    <row r="13" spans="1:14" ht="15">
      <c r="A13" s="293" t="s">
        <v>176</v>
      </c>
      <c r="B13" s="7"/>
      <c r="C13" s="325"/>
      <c r="D13" s="325"/>
      <c r="E13" s="325"/>
      <c r="F13" s="7"/>
      <c r="G13" s="7"/>
      <c r="H13" s="7"/>
      <c r="I13" s="7"/>
      <c r="J13" s="11"/>
      <c r="K13" s="12"/>
      <c r="L13" s="482">
        <v>3438</v>
      </c>
      <c r="M13" s="483"/>
      <c r="N13" s="291"/>
    </row>
    <row r="14" spans="1:14" ht="15">
      <c r="A14" s="293" t="s">
        <v>177</v>
      </c>
      <c r="B14" s="7"/>
      <c r="C14" s="325"/>
      <c r="D14" s="325"/>
      <c r="E14" s="325"/>
      <c r="F14" s="7"/>
      <c r="G14" s="7"/>
      <c r="H14" s="7"/>
      <c r="I14" s="7"/>
      <c r="J14" s="11"/>
      <c r="K14" s="12"/>
      <c r="L14" s="482">
        <v>3492</v>
      </c>
      <c r="M14" s="483"/>
      <c r="N14" s="291"/>
    </row>
    <row r="15" spans="1:14" ht="15">
      <c r="A15" s="293" t="s">
        <v>178</v>
      </c>
      <c r="B15" s="7"/>
      <c r="C15" s="325"/>
      <c r="D15" s="325"/>
      <c r="E15" s="325"/>
      <c r="F15" s="7"/>
      <c r="G15" s="7"/>
      <c r="H15" s="7"/>
      <c r="I15" s="7"/>
      <c r="J15" s="11"/>
      <c r="K15" s="12"/>
      <c r="L15" s="482">
        <v>1299</v>
      </c>
      <c r="M15" s="483"/>
      <c r="N15" s="291"/>
    </row>
    <row r="16" spans="1:14" ht="15">
      <c r="A16" s="293" t="s">
        <v>179</v>
      </c>
      <c r="B16" s="7"/>
      <c r="C16" s="325"/>
      <c r="D16" s="325"/>
      <c r="E16" s="325"/>
      <c r="F16" s="7"/>
      <c r="G16" s="7"/>
      <c r="H16" s="7"/>
      <c r="I16" s="7"/>
      <c r="J16" s="11"/>
      <c r="K16" s="12"/>
      <c r="L16" s="482">
        <v>1895.2</v>
      </c>
      <c r="M16" s="483"/>
      <c r="N16" s="291"/>
    </row>
    <row r="17" spans="1:14" ht="15">
      <c r="A17" s="9" t="s">
        <v>190</v>
      </c>
      <c r="B17" s="7"/>
      <c r="C17" s="325"/>
      <c r="D17" s="325"/>
      <c r="E17" s="325"/>
      <c r="F17" s="7"/>
      <c r="G17" s="7"/>
      <c r="H17" s="7"/>
      <c r="I17" s="7"/>
      <c r="J17" s="11"/>
      <c r="K17" s="12"/>
      <c r="L17" s="482">
        <v>10800</v>
      </c>
      <c r="M17" s="483"/>
      <c r="N17" s="291"/>
    </row>
    <row r="18" spans="1:14" ht="15">
      <c r="A18" s="5" t="s">
        <v>191</v>
      </c>
      <c r="B18" s="7"/>
      <c r="C18" s="325"/>
      <c r="D18" s="325"/>
      <c r="E18" s="325"/>
      <c r="F18" s="7"/>
      <c r="G18" s="7"/>
      <c r="H18" s="7"/>
      <c r="I18" s="7"/>
      <c r="J18" s="11"/>
      <c r="K18" s="12"/>
      <c r="L18" s="482">
        <v>3465</v>
      </c>
      <c r="M18" s="483"/>
      <c r="N18" s="291"/>
    </row>
    <row r="19" spans="1:14" ht="15" hidden="1">
      <c r="A19" s="293"/>
      <c r="B19" s="1"/>
      <c r="C19" s="296"/>
      <c r="D19" s="296"/>
      <c r="E19" s="296"/>
      <c r="F19" s="1"/>
      <c r="G19" s="1"/>
      <c r="H19" s="1"/>
      <c r="I19" s="1"/>
      <c r="J19" s="11"/>
      <c r="K19" s="12"/>
      <c r="L19" s="482"/>
      <c r="M19" s="483"/>
      <c r="N19" s="291"/>
    </row>
    <row r="20" spans="1:14" ht="15" hidden="1">
      <c r="A20" s="293"/>
      <c r="B20" s="1"/>
      <c r="C20" s="296"/>
      <c r="D20" s="296"/>
      <c r="E20" s="296"/>
      <c r="F20" s="1"/>
      <c r="G20" s="1"/>
      <c r="H20" s="1"/>
      <c r="I20" s="1"/>
      <c r="J20" s="11"/>
      <c r="K20" s="12"/>
      <c r="L20" s="482"/>
      <c r="M20" s="483"/>
      <c r="N20" s="291"/>
    </row>
    <row r="21" spans="1:14" ht="15" hidden="1">
      <c r="A21" s="293"/>
      <c r="B21" s="1"/>
      <c r="C21" s="296"/>
      <c r="D21" s="296"/>
      <c r="E21" s="296"/>
      <c r="F21" s="1"/>
      <c r="G21" s="1"/>
      <c r="H21" s="1"/>
      <c r="I21" s="1"/>
      <c r="J21" s="11"/>
      <c r="K21" s="12"/>
      <c r="L21" s="482"/>
      <c r="M21" s="483"/>
      <c r="N21" s="291"/>
    </row>
    <row r="22" spans="1:14" ht="15">
      <c r="A22" s="293" t="s">
        <v>180</v>
      </c>
      <c r="B22" s="1"/>
      <c r="C22" s="296"/>
      <c r="D22" s="296"/>
      <c r="E22" s="296"/>
      <c r="F22" s="1"/>
      <c r="G22" s="1"/>
      <c r="H22" s="1"/>
      <c r="I22" s="1"/>
      <c r="J22" s="11"/>
      <c r="K22" s="12"/>
      <c r="L22" s="482">
        <v>3972.93</v>
      </c>
      <c r="M22" s="483"/>
      <c r="N22" s="291"/>
    </row>
    <row r="23" spans="1:14" ht="15.75" thickBot="1">
      <c r="A23" s="13"/>
      <c r="B23" s="14"/>
      <c r="C23" s="326"/>
      <c r="D23" s="326"/>
      <c r="E23" s="326"/>
      <c r="F23" s="14"/>
      <c r="G23" s="14"/>
      <c r="H23" s="14"/>
      <c r="I23" s="14"/>
      <c r="J23" s="14"/>
      <c r="K23" s="14"/>
      <c r="L23" s="487">
        <f>L8+L9+L10+L11+L12+L13+L14+L15+L16+L22+L17+L18+L19</f>
        <v>42867.53</v>
      </c>
      <c r="M23" s="488"/>
      <c r="N23" s="292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475" t="s">
        <v>163</v>
      </c>
      <c r="B25" s="475"/>
      <c r="C25" s="475"/>
      <c r="D25" s="475"/>
      <c r="E25" s="475"/>
      <c r="F25" s="475"/>
      <c r="G25" s="475"/>
      <c r="H25" s="475"/>
      <c r="I25" s="475"/>
      <c r="J25" s="475"/>
      <c r="K25" s="475"/>
      <c r="L25" s="475"/>
      <c r="M25" s="475"/>
      <c r="N25" s="475"/>
    </row>
    <row r="26" spans="1:14" ht="15">
      <c r="A26" s="476" t="s">
        <v>164</v>
      </c>
      <c r="B26" s="476"/>
      <c r="C26" s="476"/>
      <c r="D26" s="476"/>
      <c r="E26" s="476"/>
      <c r="F26" s="476"/>
      <c r="G26" s="476"/>
      <c r="H26" s="476"/>
      <c r="I26" s="476"/>
      <c r="J26" s="476"/>
      <c r="K26" s="476"/>
      <c r="L26" s="476"/>
      <c r="M26" s="476"/>
      <c r="N26" s="476"/>
    </row>
    <row r="27" spans="1:14" ht="15">
      <c r="A27" s="476" t="s">
        <v>159</v>
      </c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</row>
    <row r="28" spans="1:14" ht="15.75" thickBot="1">
      <c r="A28" s="323"/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 t="s">
        <v>2</v>
      </c>
    </row>
    <row r="29" spans="1:14" ht="15.75" thickBot="1">
      <c r="A29" s="477"/>
      <c r="B29" s="477"/>
      <c r="C29" s="477"/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310">
        <f>L30+L32</f>
        <v>2000</v>
      </c>
    </row>
    <row r="30" spans="1:14" ht="15">
      <c r="A30" s="2" t="s">
        <v>165</v>
      </c>
      <c r="B30" s="3"/>
      <c r="C30" s="327"/>
      <c r="D30" s="4"/>
      <c r="E30" s="4"/>
      <c r="F30" s="288"/>
      <c r="G30" s="288"/>
      <c r="H30" s="288"/>
      <c r="I30" s="288"/>
      <c r="J30" s="289"/>
      <c r="K30" s="289"/>
      <c r="L30" s="480">
        <v>2000</v>
      </c>
      <c r="M30" s="481"/>
      <c r="N30" s="290"/>
    </row>
    <row r="31" spans="1:14" ht="15">
      <c r="A31" s="5"/>
      <c r="B31" s="1"/>
      <c r="C31" s="486"/>
      <c r="D31" s="486"/>
      <c r="E31" s="486"/>
      <c r="F31" s="7"/>
      <c r="G31" s="7"/>
      <c r="H31" s="7"/>
      <c r="I31" s="7"/>
      <c r="J31" s="8"/>
      <c r="K31" s="322"/>
      <c r="L31" s="482"/>
      <c r="M31" s="483"/>
      <c r="N31" s="291"/>
    </row>
    <row r="32" spans="1:14" ht="15.75" thickBo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489"/>
      <c r="M32" s="490"/>
      <c r="N32" s="292"/>
    </row>
    <row r="35" spans="1:14" ht="15">
      <c r="A35" s="321"/>
      <c r="B35" s="321"/>
      <c r="C35" s="321"/>
      <c r="D35" s="321"/>
      <c r="E35" s="321"/>
      <c r="F35" s="321"/>
      <c r="G35" s="321"/>
      <c r="H35" s="1"/>
      <c r="I35" s="1"/>
      <c r="J35" s="1"/>
      <c r="K35" s="1"/>
      <c r="L35" s="1"/>
      <c r="M35" s="1"/>
      <c r="N35" s="1"/>
    </row>
    <row r="36" spans="1:14" ht="15">
      <c r="A36" s="484" t="s">
        <v>153</v>
      </c>
      <c r="B36" s="484"/>
      <c r="C36" s="313" t="s">
        <v>4</v>
      </c>
      <c r="D36" s="485"/>
      <c r="E36" s="485"/>
      <c r="F36" s="485"/>
      <c r="G36" s="485"/>
      <c r="H36" s="314"/>
      <c r="I36" s="314"/>
      <c r="J36" s="315" t="s">
        <v>5</v>
      </c>
      <c r="K36" s="315"/>
      <c r="L36" s="315"/>
      <c r="M36" s="315"/>
      <c r="N36" s="315"/>
    </row>
    <row r="37" spans="1:14" ht="15">
      <c r="A37" s="316"/>
      <c r="B37" s="316"/>
      <c r="C37" s="316"/>
      <c r="D37" s="314"/>
      <c r="E37" s="314"/>
      <c r="F37" s="314"/>
      <c r="G37" s="314"/>
      <c r="H37" s="314"/>
      <c r="I37" s="314"/>
      <c r="J37" s="314" t="s">
        <v>6</v>
      </c>
      <c r="K37" s="315"/>
      <c r="L37" s="315"/>
      <c r="M37" s="315"/>
      <c r="N37" s="315"/>
    </row>
    <row r="38" spans="1:14" ht="15">
      <c r="A38" s="316"/>
      <c r="B38" s="316"/>
      <c r="C38" s="316"/>
      <c r="D38" s="316"/>
      <c r="E38" s="316"/>
      <c r="F38" s="316"/>
      <c r="G38" s="316"/>
      <c r="H38" s="316"/>
      <c r="I38" s="314"/>
      <c r="J38" s="314"/>
      <c r="K38" s="315"/>
      <c r="L38" s="315"/>
      <c r="M38" s="315"/>
      <c r="N38" s="315"/>
    </row>
    <row r="39" spans="1:14" ht="15">
      <c r="A39" s="484" t="s">
        <v>188</v>
      </c>
      <c r="B39" s="484"/>
      <c r="C39" s="313" t="s">
        <v>4</v>
      </c>
      <c r="D39" s="485"/>
      <c r="E39" s="485"/>
      <c r="F39" s="485"/>
      <c r="G39" s="485"/>
      <c r="H39" s="314"/>
      <c r="I39" s="314"/>
      <c r="J39" s="314" t="s">
        <v>154</v>
      </c>
      <c r="K39" s="315"/>
      <c r="L39" s="315"/>
      <c r="M39" s="315"/>
      <c r="N39" s="315"/>
    </row>
    <row r="40" spans="1:14" ht="15">
      <c r="A40" s="315"/>
      <c r="B40" s="315"/>
      <c r="C40" s="315"/>
      <c r="D40" s="314"/>
      <c r="E40" s="314"/>
      <c r="F40" s="315"/>
      <c r="G40" s="315"/>
      <c r="H40" s="315"/>
      <c r="I40" s="314"/>
      <c r="J40" s="314" t="s">
        <v>6</v>
      </c>
      <c r="K40" s="315"/>
      <c r="L40" s="315"/>
      <c r="M40" s="315"/>
      <c r="N40" s="315"/>
    </row>
  </sheetData>
  <sheetProtection/>
  <mergeCells count="33">
    <mergeCell ref="A1:N1"/>
    <mergeCell ref="A3:N3"/>
    <mergeCell ref="A4:N4"/>
    <mergeCell ref="A5:N5"/>
    <mergeCell ref="A7:M7"/>
    <mergeCell ref="L8:M8"/>
    <mergeCell ref="A26:N26"/>
    <mergeCell ref="L9:M9"/>
    <mergeCell ref="L10:M10"/>
    <mergeCell ref="L11:M11"/>
    <mergeCell ref="L12:M12"/>
    <mergeCell ref="L13:M13"/>
    <mergeCell ref="L14:M14"/>
    <mergeCell ref="A29:M29"/>
    <mergeCell ref="L30:M30"/>
    <mergeCell ref="C31:E31"/>
    <mergeCell ref="L31:M31"/>
    <mergeCell ref="L32:M32"/>
    <mergeCell ref="L15:M15"/>
    <mergeCell ref="L16:M16"/>
    <mergeCell ref="L22:M22"/>
    <mergeCell ref="L23:M23"/>
    <mergeCell ref="A25:N25"/>
    <mergeCell ref="A36:B36"/>
    <mergeCell ref="D36:G36"/>
    <mergeCell ref="A39:B39"/>
    <mergeCell ref="D39:G39"/>
    <mergeCell ref="L17:M17"/>
    <mergeCell ref="L18:M18"/>
    <mergeCell ref="L19:M19"/>
    <mergeCell ref="L20:M20"/>
    <mergeCell ref="L21:M21"/>
    <mergeCell ref="A27:N27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31"/>
  <sheetViews>
    <sheetView view="pageBreakPreview" zoomScaleSheetLayoutView="100" zoomScalePageLayoutView="0" workbookViewId="0" topLeftCell="A1">
      <selection activeCell="N26" sqref="N26"/>
    </sheetView>
  </sheetViews>
  <sheetFormatPr defaultColWidth="9.140625" defaultRowHeight="15"/>
  <cols>
    <col min="1" max="1" width="15.140625" style="22" customWidth="1"/>
    <col min="2" max="2" width="11.00390625" style="22" customWidth="1"/>
    <col min="3" max="3" width="11.28125" style="22" customWidth="1"/>
    <col min="4" max="4" width="2.140625" style="22" customWidth="1"/>
    <col min="5" max="5" width="8.8515625" style="22" hidden="1" customWidth="1"/>
    <col min="6" max="6" width="3.421875" style="22" customWidth="1"/>
    <col min="7" max="7" width="3.7109375" style="22" customWidth="1"/>
    <col min="8" max="8" width="5.28125" style="22" customWidth="1"/>
    <col min="9" max="9" width="1.57421875" style="22" customWidth="1"/>
    <col min="10" max="10" width="9.140625" style="22" customWidth="1"/>
    <col min="11" max="11" width="3.00390625" style="22" customWidth="1"/>
    <col min="12" max="12" width="9.140625" style="22" customWidth="1"/>
    <col min="13" max="13" width="7.140625" style="22" customWidth="1"/>
    <col min="14" max="14" width="14.421875" style="22" customWidth="1"/>
  </cols>
  <sheetData>
    <row r="2" spans="1:14" ht="30.75" customHeight="1">
      <c r="A2" s="503" t="s">
        <v>192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</row>
    <row r="3" spans="1:8" ht="15">
      <c r="A3" s="21"/>
      <c r="B3" s="21"/>
      <c r="C3" s="21"/>
      <c r="D3" s="21"/>
      <c r="E3" s="21"/>
      <c r="F3" s="21"/>
      <c r="G3" s="21"/>
      <c r="H3" s="21"/>
    </row>
    <row r="4" spans="1:14" ht="16.5" thickBot="1">
      <c r="A4" s="504" t="s">
        <v>16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</row>
    <row r="5" spans="1:14" ht="15.75" thickBot="1">
      <c r="A5" s="23"/>
      <c r="B5" s="23"/>
      <c r="C5" s="24"/>
      <c r="D5" s="24"/>
      <c r="E5" s="24"/>
      <c r="F5" s="23"/>
      <c r="G5" s="23"/>
      <c r="H5" s="23"/>
      <c r="I5" s="25"/>
      <c r="J5" s="505"/>
      <c r="K5" s="505"/>
      <c r="L5" s="505"/>
      <c r="M5" s="505"/>
      <c r="N5" s="26">
        <f>N6+N7+N8+N9</f>
        <v>13514808</v>
      </c>
    </row>
    <row r="6" spans="1:14" ht="15">
      <c r="A6" s="27" t="s">
        <v>17</v>
      </c>
      <c r="B6" s="28"/>
      <c r="C6" s="29"/>
      <c r="D6" s="29"/>
      <c r="E6" s="29"/>
      <c r="F6" s="28"/>
      <c r="G6" s="28"/>
      <c r="H6" s="28"/>
      <c r="I6" s="30"/>
      <c r="J6" s="31"/>
      <c r="K6" s="31"/>
      <c r="L6" s="31"/>
      <c r="M6" s="31"/>
      <c r="N6" s="32">
        <f>'РОДИТЕЛЬСКАЯ ПЛАТА '!H6</f>
        <v>10344915</v>
      </c>
    </row>
    <row r="7" spans="1:14" ht="15">
      <c r="A7" s="33" t="s">
        <v>18</v>
      </c>
      <c r="B7" s="23"/>
      <c r="C7" s="24"/>
      <c r="D7" s="24"/>
      <c r="E7" s="24"/>
      <c r="F7" s="23"/>
      <c r="G7" s="23"/>
      <c r="H7" s="23"/>
      <c r="I7" s="25"/>
      <c r="J7" s="34"/>
      <c r="K7" s="34"/>
      <c r="L7" s="34"/>
      <c r="M7" s="34"/>
      <c r="N7" s="35">
        <f>'ПИТАНИЕ СОТРУДНИКОВ'!H6</f>
        <v>783633</v>
      </c>
    </row>
    <row r="8" spans="1:14" ht="15">
      <c r="A8" s="33" t="s">
        <v>19</v>
      </c>
      <c r="B8" s="23"/>
      <c r="C8" s="24"/>
      <c r="D8" s="24"/>
      <c r="E8" s="24"/>
      <c r="F8" s="23"/>
      <c r="G8" s="23"/>
      <c r="H8" s="23"/>
      <c r="I8" s="25"/>
      <c r="J8" s="34"/>
      <c r="K8" s="34"/>
      <c r="L8" s="34"/>
      <c r="M8" s="34"/>
      <c r="N8" s="36">
        <f>'ПЛАТНЫЕ '!N5</f>
        <v>2048760</v>
      </c>
    </row>
    <row r="9" spans="1:14" ht="15.75" thickBot="1">
      <c r="A9" s="37" t="s">
        <v>20</v>
      </c>
      <c r="B9" s="38"/>
      <c r="C9" s="39"/>
      <c r="D9" s="39"/>
      <c r="E9" s="39"/>
      <c r="F9" s="38"/>
      <c r="G9" s="38"/>
      <c r="H9" s="38"/>
      <c r="I9" s="40"/>
      <c r="J9" s="41"/>
      <c r="K9" s="41"/>
      <c r="L9" s="41"/>
      <c r="M9" s="41"/>
      <c r="N9" s="42">
        <f>'возмещение ком. от15.02.2018'!N7</f>
        <v>337500</v>
      </c>
    </row>
    <row r="10" spans="1:14" ht="15">
      <c r="A10" s="33"/>
      <c r="B10" s="23"/>
      <c r="C10" s="24"/>
      <c r="D10" s="24"/>
      <c r="E10" s="24"/>
      <c r="F10" s="23"/>
      <c r="G10" s="23"/>
      <c r="H10" s="23"/>
      <c r="I10" s="25"/>
      <c r="J10" s="34"/>
      <c r="K10" s="34"/>
      <c r="L10" s="34"/>
      <c r="M10" s="34"/>
      <c r="N10" s="23"/>
    </row>
    <row r="11" spans="1:14" ht="15.75">
      <c r="A11" s="504" t="s">
        <v>21</v>
      </c>
      <c r="B11" s="504"/>
      <c r="C11" s="504"/>
      <c r="D11" s="504"/>
      <c r="E11" s="504"/>
      <c r="F11" s="504"/>
      <c r="G11" s="504"/>
      <c r="H11" s="504"/>
      <c r="I11" s="504"/>
      <c r="J11" s="504"/>
      <c r="K11" s="504"/>
      <c r="L11" s="504"/>
      <c r="M11" s="504"/>
      <c r="N11" s="504"/>
    </row>
    <row r="12" spans="1:14" ht="15.75" thickBo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4" ht="15.75" thickBot="1">
      <c r="A13" s="506"/>
      <c r="B13" s="506"/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44">
        <f>SUM(N14:N21)</f>
        <v>13514807.996026</v>
      </c>
    </row>
    <row r="14" spans="1:14" ht="15.75" thickBot="1">
      <c r="A14" s="507" t="s">
        <v>22</v>
      </c>
      <c r="B14" s="508"/>
      <c r="C14" s="509"/>
      <c r="D14" s="509"/>
      <c r="E14" s="509"/>
      <c r="F14" s="45"/>
      <c r="G14" s="45"/>
      <c r="H14" s="45"/>
      <c r="I14" s="45"/>
      <c r="J14" s="46"/>
      <c r="K14" s="46"/>
      <c r="L14" s="510"/>
      <c r="M14" s="511"/>
      <c r="N14" s="32">
        <f>'ПЛАТНЫЕ '!N49</f>
        <v>1157558.4</v>
      </c>
    </row>
    <row r="15" spans="1:14" ht="15.75" thickBot="1">
      <c r="A15" s="47" t="s">
        <v>23</v>
      </c>
      <c r="B15" s="48"/>
      <c r="C15" s="48"/>
      <c r="D15" s="48"/>
      <c r="E15" s="48"/>
      <c r="F15" s="49"/>
      <c r="G15" s="49"/>
      <c r="H15" s="49"/>
      <c r="I15" s="45"/>
      <c r="J15" s="50"/>
      <c r="K15" s="50"/>
      <c r="L15" s="51"/>
      <c r="M15" s="52"/>
      <c r="N15" s="35">
        <f>'ПЛАТНЫЕ '!N79</f>
        <v>349583</v>
      </c>
    </row>
    <row r="16" spans="1:14" ht="15.75" thickBot="1">
      <c r="A16" s="53" t="s">
        <v>24</v>
      </c>
      <c r="B16" s="54"/>
      <c r="C16" s="55"/>
      <c r="D16" s="55"/>
      <c r="E16" s="55"/>
      <c r="F16" s="49"/>
      <c r="G16" s="49"/>
      <c r="H16" s="49"/>
      <c r="I16" s="45"/>
      <c r="J16" s="50"/>
      <c r="K16" s="50"/>
      <c r="L16" s="56"/>
      <c r="M16" s="57"/>
      <c r="N16" s="35">
        <f>'ПЛАТНЫЕ '!N86</f>
        <v>33585.8</v>
      </c>
    </row>
    <row r="17" spans="1:14" ht="15.75" thickBot="1">
      <c r="A17" s="53" t="s">
        <v>25</v>
      </c>
      <c r="B17" s="54"/>
      <c r="C17" s="55"/>
      <c r="D17" s="55"/>
      <c r="E17" s="55"/>
      <c r="F17" s="49"/>
      <c r="G17" s="49"/>
      <c r="H17" s="49"/>
      <c r="I17" s="45"/>
      <c r="J17" s="50"/>
      <c r="K17" s="50"/>
      <c r="L17" s="56"/>
      <c r="M17" s="57"/>
      <c r="N17" s="35">
        <f>'ПЛАТНЫЕ '!N94+'возмещение ком. от15.02.2018'!N16</f>
        <v>342340.99602600007</v>
      </c>
    </row>
    <row r="18" spans="1:14" ht="15.75" thickBot="1">
      <c r="A18" s="53" t="s">
        <v>26</v>
      </c>
      <c r="B18" s="54"/>
      <c r="C18" s="55"/>
      <c r="D18" s="55"/>
      <c r="E18" s="55"/>
      <c r="F18" s="49"/>
      <c r="G18" s="49"/>
      <c r="H18" s="49"/>
      <c r="I18" s="45"/>
      <c r="J18" s="50"/>
      <c r="K18" s="50"/>
      <c r="L18" s="56"/>
      <c r="M18" s="57"/>
      <c r="N18" s="35">
        <f>'ПЛАТНЫЕ '!N104</f>
        <v>179032.8</v>
      </c>
    </row>
    <row r="19" spans="1:14" ht="15.75" thickBot="1">
      <c r="A19" s="53" t="s">
        <v>27</v>
      </c>
      <c r="B19" s="54"/>
      <c r="C19" s="55"/>
      <c r="D19" s="55"/>
      <c r="E19" s="55"/>
      <c r="F19" s="49"/>
      <c r="G19" s="49"/>
      <c r="H19" s="49"/>
      <c r="I19" s="45"/>
      <c r="J19" s="50"/>
      <c r="K19" s="50"/>
      <c r="L19" s="56"/>
      <c r="M19" s="57"/>
      <c r="N19" s="35">
        <f>'ПЛАТНЫЕ '!N130</f>
        <v>127000</v>
      </c>
    </row>
    <row r="20" spans="1:14" ht="15.75" thickBot="1">
      <c r="A20" s="58" t="s">
        <v>28</v>
      </c>
      <c r="B20" s="54"/>
      <c r="C20" s="55"/>
      <c r="D20" s="55"/>
      <c r="E20" s="55"/>
      <c r="F20" s="49"/>
      <c r="G20" s="49"/>
      <c r="H20" s="49"/>
      <c r="I20" s="45"/>
      <c r="J20" s="50"/>
      <c r="K20" s="50"/>
      <c r="L20" s="56"/>
      <c r="M20" s="57"/>
      <c r="N20" s="35">
        <f>'ПЛАТНЫЕ '!N161</f>
        <v>72000</v>
      </c>
    </row>
    <row r="21" spans="1:14" ht="15.75" thickBot="1">
      <c r="A21" s="59" t="s">
        <v>29</v>
      </c>
      <c r="B21" s="54"/>
      <c r="C21" s="55"/>
      <c r="D21" s="55"/>
      <c r="E21" s="55"/>
      <c r="F21" s="49"/>
      <c r="G21" s="49"/>
      <c r="H21" s="49"/>
      <c r="I21" s="45"/>
      <c r="J21" s="50"/>
      <c r="K21" s="50"/>
      <c r="L21" s="56"/>
      <c r="M21" s="57"/>
      <c r="N21" s="35">
        <f>N22+N23+N24</f>
        <v>11253707</v>
      </c>
    </row>
    <row r="22" spans="1:14" ht="15">
      <c r="A22" s="59" t="s">
        <v>30</v>
      </c>
      <c r="B22" s="54"/>
      <c r="C22" s="55"/>
      <c r="D22" s="55"/>
      <c r="E22" s="55"/>
      <c r="F22" s="49"/>
      <c r="G22" s="49"/>
      <c r="H22" s="49"/>
      <c r="I22" s="45"/>
      <c r="J22" s="50"/>
      <c r="K22" s="50"/>
      <c r="L22" s="56"/>
      <c r="M22" s="57"/>
      <c r="N22" s="35">
        <f>'ПЛАТНЫЕ '!N170</f>
        <v>125158.99999999999</v>
      </c>
    </row>
    <row r="23" spans="1:14" ht="15">
      <c r="A23" s="60" t="s">
        <v>31</v>
      </c>
      <c r="B23" s="48"/>
      <c r="C23" s="499"/>
      <c r="D23" s="499"/>
      <c r="E23" s="499"/>
      <c r="F23" s="49"/>
      <c r="G23" s="49"/>
      <c r="H23" s="49"/>
      <c r="I23" s="49"/>
      <c r="J23" s="50"/>
      <c r="K23" s="61"/>
      <c r="L23" s="500"/>
      <c r="M23" s="501"/>
      <c r="N23" s="35">
        <f>'РОДИТЕЛЬСКАЯ ПЛАТА '!H6</f>
        <v>10344915</v>
      </c>
    </row>
    <row r="24" spans="1:14" ht="15.75" thickBot="1">
      <c r="A24" s="62" t="s">
        <v>18</v>
      </c>
      <c r="B24" s="63"/>
      <c r="C24" s="64"/>
      <c r="D24" s="64"/>
      <c r="E24" s="64"/>
      <c r="F24" s="65"/>
      <c r="G24" s="65"/>
      <c r="H24" s="65"/>
      <c r="I24" s="65"/>
      <c r="J24" s="66"/>
      <c r="K24" s="67"/>
      <c r="L24" s="68"/>
      <c r="M24" s="69"/>
      <c r="N24" s="42">
        <f>'ПИТАНИЕ СОТРУДНИКОВ'!H6</f>
        <v>783633</v>
      </c>
    </row>
    <row r="25" spans="1:14" ht="15.75" thickBot="1">
      <c r="A25" s="70" t="s">
        <v>20</v>
      </c>
      <c r="B25" s="71"/>
      <c r="C25" s="72"/>
      <c r="D25" s="72"/>
      <c r="E25" s="72"/>
      <c r="F25" s="72"/>
      <c r="G25" s="72"/>
      <c r="H25" s="72"/>
      <c r="I25" s="73"/>
      <c r="J25" s="73"/>
      <c r="K25" s="73"/>
      <c r="L25" s="73"/>
      <c r="M25" s="74"/>
      <c r="N25" s="75">
        <f>'возмещение ком. от15.02.2018'!N16</f>
        <v>337500.00045000005</v>
      </c>
    </row>
    <row r="27" spans="1:9" ht="15">
      <c r="A27" s="502" t="s">
        <v>32</v>
      </c>
      <c r="B27" s="502"/>
      <c r="C27" s="76" t="s">
        <v>4</v>
      </c>
      <c r="D27" s="77" t="s">
        <v>33</v>
      </c>
      <c r="E27" s="77"/>
      <c r="F27" s="76"/>
      <c r="G27" s="76"/>
      <c r="H27" s="76"/>
      <c r="I27" s="76"/>
    </row>
    <row r="28" spans="4:5" ht="15">
      <c r="D28" s="76" t="s">
        <v>6</v>
      </c>
      <c r="E28" s="76"/>
    </row>
    <row r="30" spans="1:9" ht="15">
      <c r="A30" s="502" t="s">
        <v>34</v>
      </c>
      <c r="B30" s="502"/>
      <c r="C30" s="76" t="s">
        <v>4</v>
      </c>
      <c r="D30" s="77" t="s">
        <v>35</v>
      </c>
      <c r="E30" s="77"/>
      <c r="F30" s="76"/>
      <c r="G30" s="76"/>
      <c r="H30" s="76"/>
      <c r="I30" s="76"/>
    </row>
    <row r="31" spans="4:5" ht="15">
      <c r="D31" s="76" t="s">
        <v>6</v>
      </c>
      <c r="E31" s="76"/>
    </row>
  </sheetData>
  <sheetProtection/>
  <mergeCells count="12">
    <mergeCell ref="C14:E14"/>
    <mergeCell ref="L14:M14"/>
    <mergeCell ref="C23:E23"/>
    <mergeCell ref="L23:M23"/>
    <mergeCell ref="A27:B27"/>
    <mergeCell ref="A30:B30"/>
    <mergeCell ref="A2:N2"/>
    <mergeCell ref="A4:N4"/>
    <mergeCell ref="J5:M5"/>
    <mergeCell ref="A11:N11"/>
    <mergeCell ref="A13:M13"/>
    <mergeCell ref="A14:B14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92"/>
  <sheetViews>
    <sheetView view="pageBreakPreview" zoomScaleSheetLayoutView="100" zoomScalePageLayoutView="0" workbookViewId="0" topLeftCell="A1">
      <selection activeCell="A8" sqref="A8:M8"/>
    </sheetView>
  </sheetViews>
  <sheetFormatPr defaultColWidth="9.140625" defaultRowHeight="15"/>
  <cols>
    <col min="1" max="1" width="15.140625" style="79" customWidth="1"/>
    <col min="2" max="2" width="12.28125" style="79" customWidth="1"/>
    <col min="3" max="3" width="11.28125" style="79" customWidth="1"/>
    <col min="4" max="4" width="2.140625" style="79" customWidth="1"/>
    <col min="5" max="5" width="8.8515625" style="79" hidden="1" customWidth="1"/>
    <col min="6" max="6" width="3.421875" style="79" customWidth="1"/>
    <col min="7" max="7" width="8.28125" style="79" customWidth="1"/>
    <col min="8" max="8" width="5.28125" style="79" customWidth="1"/>
    <col min="9" max="9" width="1.57421875" style="79" customWidth="1"/>
    <col min="10" max="10" width="9.140625" style="79" customWidth="1"/>
    <col min="11" max="11" width="3.00390625" style="79" customWidth="1"/>
    <col min="12" max="12" width="9.140625" style="79" customWidth="1"/>
    <col min="13" max="13" width="10.421875" style="79" customWidth="1"/>
    <col min="14" max="14" width="14.421875" style="79" customWidth="1"/>
    <col min="15" max="15" width="12.57421875" style="0" customWidth="1"/>
  </cols>
  <sheetData>
    <row r="2" spans="1:14" ht="33" customHeight="1">
      <c r="A2" s="503" t="s">
        <v>201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</row>
    <row r="3" spans="1:8" ht="15">
      <c r="A3" s="78"/>
      <c r="B3" s="78"/>
      <c r="C3" s="78"/>
      <c r="D3" s="78"/>
      <c r="E3" s="78"/>
      <c r="F3" s="78"/>
      <c r="G3" s="78"/>
      <c r="H3" s="78"/>
    </row>
    <row r="4" spans="1:14" ht="16.5" thickBot="1">
      <c r="A4" s="534" t="s">
        <v>16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</row>
    <row r="5" spans="1:14" ht="18.75" thickBot="1">
      <c r="A5" s="535" t="s">
        <v>36</v>
      </c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80">
        <f>SUM(N6:N43)</f>
        <v>2048760</v>
      </c>
    </row>
    <row r="6" spans="1:14" ht="18.75" thickBot="1">
      <c r="A6" s="301" t="s">
        <v>157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3"/>
      <c r="N6" s="112">
        <v>70672.51</v>
      </c>
    </row>
    <row r="7" spans="1:15" ht="15.75">
      <c r="A7" s="543" t="s">
        <v>37</v>
      </c>
      <c r="B7" s="544"/>
      <c r="C7" s="544"/>
      <c r="D7" s="544"/>
      <c r="E7" s="544"/>
      <c r="F7" s="544"/>
      <c r="G7" s="544"/>
      <c r="H7" s="544"/>
      <c r="I7" s="544"/>
      <c r="J7" s="544"/>
      <c r="K7" s="544"/>
      <c r="L7" s="544"/>
      <c r="M7" s="544"/>
      <c r="N7" s="81"/>
      <c r="O7" s="15"/>
    </row>
    <row r="8" spans="1:14" ht="15.75">
      <c r="A8" s="536" t="s">
        <v>38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82">
        <f>60*80*8*9</f>
        <v>345600</v>
      </c>
    </row>
    <row r="9" spans="1:14" ht="15.75">
      <c r="A9" s="538" t="s">
        <v>39</v>
      </c>
      <c r="B9" s="539"/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539"/>
      <c r="N9" s="82"/>
    </row>
    <row r="10" spans="1:14" ht="15.75">
      <c r="A10" s="536" t="s">
        <v>155</v>
      </c>
      <c r="B10" s="537"/>
      <c r="C10" s="537"/>
      <c r="D10" s="537"/>
      <c r="E10" s="537"/>
      <c r="F10" s="537"/>
      <c r="G10" s="537"/>
      <c r="H10" s="537"/>
      <c r="I10" s="537"/>
      <c r="J10" s="537"/>
      <c r="K10" s="537"/>
      <c r="L10" s="537"/>
      <c r="M10" s="537"/>
      <c r="N10" s="82">
        <f>9*70*8*9</f>
        <v>45360</v>
      </c>
    </row>
    <row r="11" spans="1:14" ht="15.75">
      <c r="A11" s="536" t="s">
        <v>40</v>
      </c>
      <c r="B11" s="537"/>
      <c r="C11" s="537"/>
      <c r="D11" s="537"/>
      <c r="E11" s="537"/>
      <c r="F11" s="537"/>
      <c r="G11" s="537"/>
      <c r="H11" s="537"/>
      <c r="I11" s="537"/>
      <c r="J11" s="537"/>
      <c r="K11" s="537"/>
      <c r="L11" s="537"/>
      <c r="M11" s="537"/>
      <c r="N11" s="82"/>
    </row>
    <row r="12" spans="1:14" ht="15.75">
      <c r="A12" s="536" t="s">
        <v>41</v>
      </c>
      <c r="B12" s="537"/>
      <c r="C12" s="537"/>
      <c r="D12" s="537"/>
      <c r="E12" s="537"/>
      <c r="F12" s="537"/>
      <c r="G12" s="537"/>
      <c r="H12" s="537"/>
      <c r="I12" s="537"/>
      <c r="J12" s="537"/>
      <c r="K12" s="537"/>
      <c r="L12" s="537"/>
      <c r="M12" s="537"/>
      <c r="N12" s="82">
        <f>10*80*72</f>
        <v>57600</v>
      </c>
    </row>
    <row r="13" spans="1:14" ht="15.75">
      <c r="A13" s="538" t="s">
        <v>42</v>
      </c>
      <c r="B13" s="539"/>
      <c r="C13" s="539"/>
      <c r="D13" s="539"/>
      <c r="E13" s="539"/>
      <c r="F13" s="539"/>
      <c r="G13" s="539"/>
      <c r="H13" s="539"/>
      <c r="I13" s="539"/>
      <c r="J13" s="539"/>
      <c r="K13" s="539"/>
      <c r="L13" s="539"/>
      <c r="M13" s="539"/>
      <c r="N13" s="82"/>
    </row>
    <row r="14" spans="1:14" ht="15.75">
      <c r="A14" s="536" t="s">
        <v>43</v>
      </c>
      <c r="B14" s="537"/>
      <c r="C14" s="537"/>
      <c r="D14" s="537"/>
      <c r="E14" s="537"/>
      <c r="F14" s="537"/>
      <c r="G14" s="537"/>
      <c r="H14" s="537"/>
      <c r="I14" s="537"/>
      <c r="J14" s="537"/>
      <c r="K14" s="537"/>
      <c r="L14" s="537"/>
      <c r="M14" s="537"/>
      <c r="N14" s="82">
        <f>20*85*72</f>
        <v>122400</v>
      </c>
    </row>
    <row r="15" spans="1:14" ht="15.75">
      <c r="A15" s="536" t="s">
        <v>44</v>
      </c>
      <c r="B15" s="537"/>
      <c r="C15" s="537"/>
      <c r="D15" s="537"/>
      <c r="E15" s="537"/>
      <c r="F15" s="537"/>
      <c r="G15" s="537"/>
      <c r="H15" s="537"/>
      <c r="I15" s="537"/>
      <c r="J15" s="537"/>
      <c r="K15" s="537"/>
      <c r="L15" s="537"/>
      <c r="M15" s="537"/>
      <c r="N15" s="82"/>
    </row>
    <row r="16" spans="1:14" ht="15.75">
      <c r="A16" s="536" t="s">
        <v>41</v>
      </c>
      <c r="B16" s="537"/>
      <c r="C16" s="537"/>
      <c r="D16" s="537"/>
      <c r="E16" s="537"/>
      <c r="F16" s="537"/>
      <c r="G16" s="537"/>
      <c r="H16" s="537"/>
      <c r="I16" s="537"/>
      <c r="J16" s="537"/>
      <c r="K16" s="537"/>
      <c r="L16" s="537"/>
      <c r="M16" s="537"/>
      <c r="N16" s="82">
        <f>10*80*72</f>
        <v>57600</v>
      </c>
    </row>
    <row r="17" spans="1:14" ht="15.75">
      <c r="A17" s="538" t="s">
        <v>45</v>
      </c>
      <c r="B17" s="539"/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82"/>
    </row>
    <row r="18" spans="1:14" ht="15.75">
      <c r="A18" s="536" t="s">
        <v>46</v>
      </c>
      <c r="B18" s="537"/>
      <c r="C18" s="537"/>
      <c r="D18" s="537"/>
      <c r="E18" s="537"/>
      <c r="F18" s="537"/>
      <c r="G18" s="537"/>
      <c r="H18" s="537"/>
      <c r="I18" s="537"/>
      <c r="J18" s="537"/>
      <c r="K18" s="537"/>
      <c r="L18" s="537"/>
      <c r="M18" s="537"/>
      <c r="N18" s="82">
        <f>20*80*72</f>
        <v>115200</v>
      </c>
    </row>
    <row r="19" spans="1:14" ht="15.75">
      <c r="A19" s="538" t="s">
        <v>47</v>
      </c>
      <c r="B19" s="539"/>
      <c r="C19" s="539"/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82"/>
    </row>
    <row r="20" spans="1:14" ht="15.75">
      <c r="A20" s="536" t="s">
        <v>48</v>
      </c>
      <c r="B20" s="537"/>
      <c r="C20" s="537"/>
      <c r="D20" s="537"/>
      <c r="E20" s="537"/>
      <c r="F20" s="537"/>
      <c r="G20" s="537"/>
      <c r="H20" s="537"/>
      <c r="I20" s="537"/>
      <c r="J20" s="537"/>
      <c r="K20" s="537"/>
      <c r="L20" s="537"/>
      <c r="M20" s="537"/>
      <c r="N20" s="82">
        <f>10*75*72</f>
        <v>54000</v>
      </c>
    </row>
    <row r="21" spans="1:14" ht="15.75">
      <c r="A21" s="538" t="s">
        <v>49</v>
      </c>
      <c r="B21" s="539"/>
      <c r="C21" s="539"/>
      <c r="D21" s="539"/>
      <c r="E21" s="539"/>
      <c r="F21" s="539"/>
      <c r="G21" s="539"/>
      <c r="H21" s="539"/>
      <c r="I21" s="539"/>
      <c r="J21" s="539"/>
      <c r="K21" s="539"/>
      <c r="L21" s="539"/>
      <c r="M21" s="539"/>
      <c r="N21" s="82"/>
    </row>
    <row r="22" spans="1:14" ht="15.75">
      <c r="A22" s="536" t="s">
        <v>41</v>
      </c>
      <c r="B22" s="537"/>
      <c r="C22" s="537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82">
        <f>10*80*72</f>
        <v>57600</v>
      </c>
    </row>
    <row r="23" spans="1:14" ht="15.75">
      <c r="A23" s="538" t="s">
        <v>50</v>
      </c>
      <c r="B23" s="539"/>
      <c r="C23" s="539"/>
      <c r="D23" s="539"/>
      <c r="E23" s="539"/>
      <c r="F23" s="539"/>
      <c r="G23" s="539"/>
      <c r="H23" s="539"/>
      <c r="I23" s="539"/>
      <c r="J23" s="539"/>
      <c r="K23" s="539"/>
      <c r="L23" s="539"/>
      <c r="M23" s="539"/>
      <c r="N23" s="82"/>
    </row>
    <row r="24" spans="1:14" ht="15.75">
      <c r="A24" s="536" t="s">
        <v>51</v>
      </c>
      <c r="B24" s="537"/>
      <c r="C24" s="537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82">
        <f>20*75*72</f>
        <v>108000</v>
      </c>
    </row>
    <row r="25" spans="1:14" ht="15.75">
      <c r="A25" s="530" t="s">
        <v>52</v>
      </c>
      <c r="B25" s="531"/>
      <c r="C25" s="531"/>
      <c r="D25" s="531"/>
      <c r="E25" s="531"/>
      <c r="F25" s="531"/>
      <c r="G25" s="531"/>
      <c r="H25" s="531"/>
      <c r="I25" s="531"/>
      <c r="J25" s="531"/>
      <c r="K25" s="531"/>
      <c r="L25" s="531"/>
      <c r="M25" s="531"/>
      <c r="N25" s="82"/>
    </row>
    <row r="26" spans="1:14" ht="15.75">
      <c r="A26" s="528" t="s">
        <v>53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82">
        <f>10*80*72+1800</f>
        <v>59400</v>
      </c>
    </row>
    <row r="27" spans="1:14" ht="15.75">
      <c r="A27" s="530" t="s">
        <v>54</v>
      </c>
      <c r="B27" s="531"/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82"/>
    </row>
    <row r="28" spans="1:14" ht="15.75">
      <c r="A28" s="528" t="s">
        <v>55</v>
      </c>
      <c r="B28" s="529"/>
      <c r="C28" s="529"/>
      <c r="D28" s="529"/>
      <c r="E28" s="529"/>
      <c r="F28" s="529"/>
      <c r="G28" s="529"/>
      <c r="H28" s="529"/>
      <c r="I28" s="529"/>
      <c r="J28" s="529"/>
      <c r="K28" s="529"/>
      <c r="L28" s="529"/>
      <c r="M28" s="529"/>
      <c r="N28" s="82">
        <f>10*85*8*9</f>
        <v>61200</v>
      </c>
    </row>
    <row r="29" spans="1:14" ht="15.75">
      <c r="A29" s="530" t="s">
        <v>56</v>
      </c>
      <c r="B29" s="531"/>
      <c r="C29" s="531"/>
      <c r="D29" s="531"/>
      <c r="E29" s="531"/>
      <c r="F29" s="531"/>
      <c r="G29" s="531"/>
      <c r="H29" s="531"/>
      <c r="I29" s="531"/>
      <c r="J29" s="531"/>
      <c r="K29" s="531"/>
      <c r="L29" s="531"/>
      <c r="M29" s="531"/>
      <c r="N29" s="82"/>
    </row>
    <row r="30" spans="1:14" ht="15.75">
      <c r="A30" s="528" t="s">
        <v>51</v>
      </c>
      <c r="B30" s="529"/>
      <c r="C30" s="529"/>
      <c r="D30" s="529"/>
      <c r="E30" s="529"/>
      <c r="F30" s="529"/>
      <c r="G30" s="529"/>
      <c r="H30" s="529"/>
      <c r="I30" s="529"/>
      <c r="J30" s="529"/>
      <c r="K30" s="529"/>
      <c r="L30" s="529"/>
      <c r="M30" s="529"/>
      <c r="N30" s="82">
        <f>20*75*72</f>
        <v>108000</v>
      </c>
    </row>
    <row r="31" spans="1:14" ht="15.75">
      <c r="A31" s="530" t="s">
        <v>57</v>
      </c>
      <c r="B31" s="531"/>
      <c r="C31" s="531"/>
      <c r="D31" s="531"/>
      <c r="E31" s="531"/>
      <c r="F31" s="531"/>
      <c r="G31" s="531"/>
      <c r="H31" s="531"/>
      <c r="I31" s="531"/>
      <c r="J31" s="531"/>
      <c r="K31" s="531"/>
      <c r="L31" s="531"/>
      <c r="M31" s="531"/>
      <c r="N31" s="82"/>
    </row>
    <row r="32" spans="1:14" ht="15.75">
      <c r="A32" s="528" t="s">
        <v>55</v>
      </c>
      <c r="B32" s="529"/>
      <c r="C32" s="529"/>
      <c r="D32" s="529"/>
      <c r="E32" s="529"/>
      <c r="F32" s="529"/>
      <c r="G32" s="529"/>
      <c r="H32" s="529"/>
      <c r="I32" s="529"/>
      <c r="J32" s="529"/>
      <c r="K32" s="529"/>
      <c r="L32" s="529"/>
      <c r="M32" s="529"/>
      <c r="N32" s="82">
        <f>10*85*72</f>
        <v>61200</v>
      </c>
    </row>
    <row r="33" spans="1:14" ht="15.75">
      <c r="A33" s="530" t="s">
        <v>58</v>
      </c>
      <c r="B33" s="531"/>
      <c r="C33" s="531"/>
      <c r="D33" s="531"/>
      <c r="E33" s="531"/>
      <c r="F33" s="531"/>
      <c r="G33" s="531"/>
      <c r="H33" s="531"/>
      <c r="I33" s="531"/>
      <c r="J33" s="531"/>
      <c r="K33" s="531"/>
      <c r="L33" s="531"/>
      <c r="M33" s="531"/>
      <c r="N33" s="82"/>
    </row>
    <row r="34" spans="1:14" ht="15.75">
      <c r="A34" s="528" t="s">
        <v>46</v>
      </c>
      <c r="B34" s="529"/>
      <c r="C34" s="529"/>
      <c r="D34" s="529"/>
      <c r="E34" s="529"/>
      <c r="F34" s="529"/>
      <c r="G34" s="529"/>
      <c r="H34" s="529"/>
      <c r="I34" s="529"/>
      <c r="J34" s="529"/>
      <c r="K34" s="529"/>
      <c r="L34" s="529"/>
      <c r="M34" s="529"/>
      <c r="N34" s="82">
        <f>20*80*72</f>
        <v>115200</v>
      </c>
    </row>
    <row r="35" spans="1:14" ht="15.75">
      <c r="A35" s="530" t="s">
        <v>59</v>
      </c>
      <c r="B35" s="531"/>
      <c r="C35" s="531"/>
      <c r="D35" s="531"/>
      <c r="E35" s="531"/>
      <c r="F35" s="531"/>
      <c r="G35" s="531"/>
      <c r="H35" s="531"/>
      <c r="I35" s="531"/>
      <c r="J35" s="531"/>
      <c r="K35" s="531"/>
      <c r="L35" s="531"/>
      <c r="M35" s="531"/>
      <c r="N35" s="82"/>
    </row>
    <row r="36" spans="1:14" ht="15.75">
      <c r="A36" s="528" t="s">
        <v>60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9"/>
      <c r="L36" s="529"/>
      <c r="M36" s="529"/>
      <c r="N36" s="82">
        <f>30*75*72</f>
        <v>162000</v>
      </c>
    </row>
    <row r="37" spans="1:14" ht="15.75">
      <c r="A37" s="530" t="s">
        <v>61</v>
      </c>
      <c r="B37" s="531"/>
      <c r="C37" s="531"/>
      <c r="D37" s="531"/>
      <c r="E37" s="531"/>
      <c r="F37" s="531"/>
      <c r="G37" s="531"/>
      <c r="H37" s="531"/>
      <c r="I37" s="531"/>
      <c r="J37" s="531"/>
      <c r="K37" s="531"/>
      <c r="L37" s="531"/>
      <c r="M37" s="531"/>
      <c r="N37" s="82"/>
    </row>
    <row r="38" spans="1:14" ht="15.75">
      <c r="A38" s="528" t="s">
        <v>55</v>
      </c>
      <c r="B38" s="529"/>
      <c r="C38" s="529"/>
      <c r="D38" s="529"/>
      <c r="E38" s="529"/>
      <c r="F38" s="529"/>
      <c r="G38" s="529"/>
      <c r="H38" s="529"/>
      <c r="I38" s="529"/>
      <c r="J38" s="529"/>
      <c r="K38" s="529"/>
      <c r="L38" s="529"/>
      <c r="M38" s="529"/>
      <c r="N38" s="82">
        <f>10*85*72</f>
        <v>61200</v>
      </c>
    </row>
    <row r="39" spans="1:14" ht="15.75">
      <c r="A39" s="530" t="s">
        <v>62</v>
      </c>
      <c r="B39" s="531"/>
      <c r="C39" s="531"/>
      <c r="D39" s="531"/>
      <c r="E39" s="531"/>
      <c r="F39" s="531"/>
      <c r="G39" s="531"/>
      <c r="H39" s="531"/>
      <c r="I39" s="531"/>
      <c r="J39" s="531"/>
      <c r="K39" s="531"/>
      <c r="L39" s="531"/>
      <c r="M39" s="531"/>
      <c r="N39" s="82"/>
    </row>
    <row r="40" spans="1:14" ht="15.75">
      <c r="A40" s="528" t="s">
        <v>48</v>
      </c>
      <c r="B40" s="529"/>
      <c r="C40" s="529"/>
      <c r="D40" s="529"/>
      <c r="E40" s="529"/>
      <c r="F40" s="529"/>
      <c r="G40" s="529"/>
      <c r="H40" s="529"/>
      <c r="I40" s="529"/>
      <c r="J40" s="529"/>
      <c r="K40" s="529"/>
      <c r="L40" s="529"/>
      <c r="M40" s="529"/>
      <c r="N40" s="82">
        <f>7*75*72</f>
        <v>37800</v>
      </c>
    </row>
    <row r="41" spans="1:14" ht="15.75">
      <c r="A41" s="540" t="s">
        <v>156</v>
      </c>
      <c r="B41" s="541"/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2"/>
      <c r="N41" s="82">
        <v>3127.49</v>
      </c>
    </row>
    <row r="42" spans="1:14" ht="15.75">
      <c r="A42" s="530" t="s">
        <v>63</v>
      </c>
      <c r="B42" s="531"/>
      <c r="C42" s="531"/>
      <c r="D42" s="531"/>
      <c r="E42" s="531"/>
      <c r="F42" s="531"/>
      <c r="G42" s="531"/>
      <c r="H42" s="531"/>
      <c r="I42" s="531"/>
      <c r="J42" s="531"/>
      <c r="K42" s="531"/>
      <c r="L42" s="531"/>
      <c r="M42" s="531"/>
      <c r="N42" s="82"/>
    </row>
    <row r="43" spans="1:14" ht="16.5" thickBot="1">
      <c r="A43" s="532" t="s">
        <v>64</v>
      </c>
      <c r="B43" s="533"/>
      <c r="C43" s="533"/>
      <c r="D43" s="533"/>
      <c r="E43" s="533"/>
      <c r="F43" s="533"/>
      <c r="G43" s="533"/>
      <c r="H43" s="533"/>
      <c r="I43" s="533"/>
      <c r="J43" s="533"/>
      <c r="K43" s="533"/>
      <c r="L43" s="533"/>
      <c r="M43" s="533"/>
      <c r="N43" s="83">
        <f>60*80*72</f>
        <v>345600</v>
      </c>
    </row>
    <row r="44" spans="1:14" ht="16.5" thickBot="1">
      <c r="A44" s="534" t="s">
        <v>21</v>
      </c>
      <c r="B44" s="534"/>
      <c r="C44" s="534"/>
      <c r="D44" s="534"/>
      <c r="E44" s="534"/>
      <c r="F44" s="534"/>
      <c r="G44" s="534"/>
      <c r="H44" s="534"/>
      <c r="I44" s="534"/>
      <c r="J44" s="534"/>
      <c r="K44" s="534"/>
      <c r="L44" s="534"/>
      <c r="M44" s="534"/>
      <c r="N44" s="534"/>
    </row>
    <row r="45" spans="1:15" ht="18.75" thickBot="1">
      <c r="A45" s="535" t="s">
        <v>36</v>
      </c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35"/>
      <c r="N45" s="84">
        <f>N49+N79+N104+N130+N161+N170+N154+N94+N86</f>
        <v>2048759.995576</v>
      </c>
      <c r="O45" s="15">
        <f>N45-N5</f>
        <v>-0.004423999926075339</v>
      </c>
    </row>
    <row r="46" spans="1:15" ht="15">
      <c r="A46" s="515" t="s">
        <v>65</v>
      </c>
      <c r="B46" s="515"/>
      <c r="C46" s="515"/>
      <c r="D46" s="515"/>
      <c r="E46" s="515"/>
      <c r="F46" s="515"/>
      <c r="G46" s="515"/>
      <c r="H46" s="515"/>
      <c r="I46" s="515"/>
      <c r="J46" s="515"/>
      <c r="K46" s="515"/>
      <c r="L46" s="515"/>
      <c r="M46" s="515"/>
      <c r="N46" s="515"/>
      <c r="O46" s="15"/>
    </row>
    <row r="47" spans="1:14" ht="15">
      <c r="A47" s="516" t="s">
        <v>66</v>
      </c>
      <c r="B47" s="516"/>
      <c r="C47" s="516"/>
      <c r="D47" s="516"/>
      <c r="E47" s="516"/>
      <c r="F47" s="516"/>
      <c r="G47" s="516"/>
      <c r="H47" s="516"/>
      <c r="I47" s="516"/>
      <c r="J47" s="516"/>
      <c r="K47" s="516"/>
      <c r="L47" s="516"/>
      <c r="M47" s="516"/>
      <c r="N47" s="516"/>
    </row>
    <row r="48" spans="1:14" ht="15.75" thickBo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 t="s">
        <v>2</v>
      </c>
    </row>
    <row r="49" spans="1:14" ht="15.75" thickBot="1">
      <c r="A49" s="526"/>
      <c r="B49" s="526"/>
      <c r="C49" s="526"/>
      <c r="D49" s="526"/>
      <c r="E49" s="526"/>
      <c r="F49" s="526"/>
      <c r="G49" s="526"/>
      <c r="H49" s="526"/>
      <c r="I49" s="526"/>
      <c r="J49" s="526"/>
      <c r="K49" s="526"/>
      <c r="L49" s="526"/>
      <c r="M49" s="527"/>
      <c r="N49" s="84">
        <f>M50+M68+M72+M74+M69+M71+M70+M73+M51+M52+M53+M54+M55+M56+M57+M58+M59+M60+M61+M62+M63+M64+M65+M66+M67</f>
        <v>1157558.4</v>
      </c>
    </row>
    <row r="50" spans="1:14" ht="15">
      <c r="A50" s="86" t="s">
        <v>67</v>
      </c>
      <c r="B50" s="87"/>
      <c r="C50" s="87">
        <v>1</v>
      </c>
      <c r="D50" s="87"/>
      <c r="E50" s="87" t="s">
        <v>68</v>
      </c>
      <c r="F50" s="88" t="s">
        <v>69</v>
      </c>
      <c r="G50" s="87">
        <v>10956</v>
      </c>
      <c r="H50" s="87" t="s">
        <v>2</v>
      </c>
      <c r="I50" s="87" t="s">
        <v>69</v>
      </c>
      <c r="J50" s="87">
        <v>9</v>
      </c>
      <c r="K50" s="87" t="s">
        <v>70</v>
      </c>
      <c r="L50" s="87" t="s">
        <v>71</v>
      </c>
      <c r="M50" s="89">
        <f aca="true" t="shared" si="0" ref="M50:M67">C50*G50*J50</f>
        <v>98604</v>
      </c>
      <c r="N50" s="90"/>
    </row>
    <row r="51" spans="1:14" ht="15">
      <c r="A51" s="91" t="s">
        <v>72</v>
      </c>
      <c r="B51" s="92"/>
      <c r="C51" s="92">
        <v>1</v>
      </c>
      <c r="D51" s="92"/>
      <c r="E51" s="92" t="s">
        <v>68</v>
      </c>
      <c r="F51" s="93" t="s">
        <v>69</v>
      </c>
      <c r="G51" s="92">
        <v>4144</v>
      </c>
      <c r="H51" s="92" t="s">
        <v>2</v>
      </c>
      <c r="I51" s="92" t="s">
        <v>69</v>
      </c>
      <c r="J51" s="92">
        <v>9</v>
      </c>
      <c r="K51" s="92" t="s">
        <v>70</v>
      </c>
      <c r="L51" s="92" t="s">
        <v>71</v>
      </c>
      <c r="M51" s="94">
        <f t="shared" si="0"/>
        <v>37296</v>
      </c>
      <c r="N51" s="95"/>
    </row>
    <row r="52" spans="1:14" ht="15">
      <c r="A52" s="91" t="s">
        <v>73</v>
      </c>
      <c r="B52" s="92"/>
      <c r="C52" s="92">
        <v>1</v>
      </c>
      <c r="D52" s="92"/>
      <c r="E52" s="92" t="s">
        <v>68</v>
      </c>
      <c r="F52" s="93" t="s">
        <v>69</v>
      </c>
      <c r="G52" s="92">
        <v>4136</v>
      </c>
      <c r="H52" s="92" t="s">
        <v>2</v>
      </c>
      <c r="I52" s="92" t="s">
        <v>69</v>
      </c>
      <c r="J52" s="92">
        <v>9</v>
      </c>
      <c r="K52" s="92" t="s">
        <v>70</v>
      </c>
      <c r="L52" s="92" t="s">
        <v>71</v>
      </c>
      <c r="M52" s="94">
        <f t="shared" si="0"/>
        <v>37224</v>
      </c>
      <c r="N52" s="95"/>
    </row>
    <row r="53" spans="1:14" ht="15">
      <c r="A53" s="91" t="s">
        <v>74</v>
      </c>
      <c r="B53" s="92"/>
      <c r="C53" s="92">
        <v>1</v>
      </c>
      <c r="D53" s="92"/>
      <c r="E53" s="92" t="s">
        <v>68</v>
      </c>
      <c r="F53" s="93" t="s">
        <v>69</v>
      </c>
      <c r="G53" s="92">
        <v>5964</v>
      </c>
      <c r="H53" s="92" t="s">
        <v>2</v>
      </c>
      <c r="I53" s="92" t="s">
        <v>69</v>
      </c>
      <c r="J53" s="92">
        <v>9</v>
      </c>
      <c r="K53" s="92" t="s">
        <v>70</v>
      </c>
      <c r="L53" s="92" t="s">
        <v>71</v>
      </c>
      <c r="M53" s="94">
        <f t="shared" si="0"/>
        <v>53676</v>
      </c>
      <c r="N53" s="95"/>
    </row>
    <row r="54" spans="1:14" ht="15">
      <c r="A54" s="91" t="s">
        <v>75</v>
      </c>
      <c r="B54" s="92"/>
      <c r="C54" s="92">
        <v>1</v>
      </c>
      <c r="D54" s="92"/>
      <c r="E54" s="92" t="s">
        <v>68</v>
      </c>
      <c r="F54" s="93" t="s">
        <v>69</v>
      </c>
      <c r="G54" s="92">
        <v>4336</v>
      </c>
      <c r="H54" s="92" t="s">
        <v>2</v>
      </c>
      <c r="I54" s="92" t="s">
        <v>69</v>
      </c>
      <c r="J54" s="92">
        <v>9</v>
      </c>
      <c r="K54" s="92" t="s">
        <v>70</v>
      </c>
      <c r="L54" s="92" t="s">
        <v>71</v>
      </c>
      <c r="M54" s="94">
        <f t="shared" si="0"/>
        <v>39024</v>
      </c>
      <c r="N54" s="95"/>
    </row>
    <row r="55" spans="1:14" ht="15">
      <c r="A55" s="91" t="s">
        <v>76</v>
      </c>
      <c r="B55" s="92"/>
      <c r="C55" s="92">
        <v>1</v>
      </c>
      <c r="D55" s="92"/>
      <c r="E55" s="92" t="s">
        <v>68</v>
      </c>
      <c r="F55" s="93" t="s">
        <v>69</v>
      </c>
      <c r="G55" s="92">
        <v>5972</v>
      </c>
      <c r="H55" s="92" t="s">
        <v>2</v>
      </c>
      <c r="I55" s="92" t="s">
        <v>69</v>
      </c>
      <c r="J55" s="92">
        <v>9</v>
      </c>
      <c r="K55" s="92" t="s">
        <v>70</v>
      </c>
      <c r="L55" s="92" t="s">
        <v>71</v>
      </c>
      <c r="M55" s="94">
        <f>C55*G55*J55</f>
        <v>53748</v>
      </c>
      <c r="N55" s="95"/>
    </row>
    <row r="56" spans="1:14" ht="15">
      <c r="A56" s="91" t="s">
        <v>77</v>
      </c>
      <c r="B56" s="92"/>
      <c r="C56" s="92">
        <v>1</v>
      </c>
      <c r="D56" s="92"/>
      <c r="E56" s="92" t="s">
        <v>68</v>
      </c>
      <c r="F56" s="93" t="s">
        <v>69</v>
      </c>
      <c r="G56" s="92">
        <v>4990</v>
      </c>
      <c r="H56" s="92" t="s">
        <v>2</v>
      </c>
      <c r="I56" s="92" t="s">
        <v>69</v>
      </c>
      <c r="J56" s="92">
        <v>9</v>
      </c>
      <c r="K56" s="92" t="s">
        <v>70</v>
      </c>
      <c r="L56" s="92" t="s">
        <v>71</v>
      </c>
      <c r="M56" s="94">
        <f t="shared" si="0"/>
        <v>44910</v>
      </c>
      <c r="N56" s="95"/>
    </row>
    <row r="57" spans="1:14" ht="15">
      <c r="A57" s="91" t="s">
        <v>78</v>
      </c>
      <c r="B57" s="92"/>
      <c r="C57" s="92">
        <v>1</v>
      </c>
      <c r="D57" s="92"/>
      <c r="E57" s="92" t="s">
        <v>68</v>
      </c>
      <c r="F57" s="93" t="s">
        <v>69</v>
      </c>
      <c r="G57" s="92">
        <v>4036</v>
      </c>
      <c r="H57" s="92" t="s">
        <v>2</v>
      </c>
      <c r="I57" s="92" t="s">
        <v>69</v>
      </c>
      <c r="J57" s="92">
        <v>9</v>
      </c>
      <c r="K57" s="92" t="s">
        <v>70</v>
      </c>
      <c r="L57" s="92" t="s">
        <v>71</v>
      </c>
      <c r="M57" s="94">
        <f t="shared" si="0"/>
        <v>36324</v>
      </c>
      <c r="N57" s="95"/>
    </row>
    <row r="58" spans="1:14" ht="15">
      <c r="A58" s="91" t="s">
        <v>79</v>
      </c>
      <c r="B58" s="92"/>
      <c r="C58" s="92">
        <v>1</v>
      </c>
      <c r="D58" s="92"/>
      <c r="E58" s="92" t="s">
        <v>68</v>
      </c>
      <c r="F58" s="93" t="s">
        <v>69</v>
      </c>
      <c r="G58" s="92">
        <v>5380</v>
      </c>
      <c r="H58" s="92" t="s">
        <v>2</v>
      </c>
      <c r="I58" s="92" t="s">
        <v>69</v>
      </c>
      <c r="J58" s="92">
        <v>9</v>
      </c>
      <c r="K58" s="92" t="s">
        <v>70</v>
      </c>
      <c r="L58" s="92" t="s">
        <v>71</v>
      </c>
      <c r="M58" s="94">
        <f t="shared" si="0"/>
        <v>48420</v>
      </c>
      <c r="N58" s="95"/>
    </row>
    <row r="59" spans="1:14" ht="15">
      <c r="A59" s="91" t="s">
        <v>80</v>
      </c>
      <c r="B59" s="92"/>
      <c r="C59" s="92">
        <v>1</v>
      </c>
      <c r="D59" s="92"/>
      <c r="E59" s="92" t="s">
        <v>68</v>
      </c>
      <c r="F59" s="93" t="s">
        <v>69</v>
      </c>
      <c r="G59" s="92">
        <v>5082</v>
      </c>
      <c r="H59" s="92" t="s">
        <v>2</v>
      </c>
      <c r="I59" s="92" t="s">
        <v>69</v>
      </c>
      <c r="J59" s="92">
        <v>9</v>
      </c>
      <c r="K59" s="92" t="s">
        <v>70</v>
      </c>
      <c r="L59" s="92" t="s">
        <v>71</v>
      </c>
      <c r="M59" s="94">
        <f t="shared" si="0"/>
        <v>45738</v>
      </c>
      <c r="N59" s="95"/>
    </row>
    <row r="60" spans="1:14" ht="15">
      <c r="A60" s="91" t="s">
        <v>81</v>
      </c>
      <c r="B60" s="92"/>
      <c r="C60" s="92">
        <v>1</v>
      </c>
      <c r="D60" s="92"/>
      <c r="E60" s="92" t="s">
        <v>68</v>
      </c>
      <c r="F60" s="93" t="s">
        <v>69</v>
      </c>
      <c r="G60" s="92">
        <v>4680</v>
      </c>
      <c r="H60" s="92" t="s">
        <v>2</v>
      </c>
      <c r="I60" s="92" t="s">
        <v>69</v>
      </c>
      <c r="J60" s="92">
        <v>9</v>
      </c>
      <c r="K60" s="92" t="s">
        <v>70</v>
      </c>
      <c r="L60" s="92" t="s">
        <v>71</v>
      </c>
      <c r="M60" s="94">
        <f t="shared" si="0"/>
        <v>42120</v>
      </c>
      <c r="N60" s="95"/>
    </row>
    <row r="61" spans="1:14" ht="15">
      <c r="A61" s="91" t="s">
        <v>82</v>
      </c>
      <c r="B61" s="92"/>
      <c r="C61" s="92">
        <v>1</v>
      </c>
      <c r="D61" s="92"/>
      <c r="E61" s="92" t="s">
        <v>68</v>
      </c>
      <c r="F61" s="93" t="s">
        <v>69</v>
      </c>
      <c r="G61" s="92">
        <v>3082</v>
      </c>
      <c r="H61" s="92" t="s">
        <v>2</v>
      </c>
      <c r="I61" s="92" t="s">
        <v>69</v>
      </c>
      <c r="J61" s="92">
        <v>9</v>
      </c>
      <c r="K61" s="92" t="s">
        <v>70</v>
      </c>
      <c r="L61" s="92" t="s">
        <v>71</v>
      </c>
      <c r="M61" s="94">
        <f t="shared" si="0"/>
        <v>27738</v>
      </c>
      <c r="N61" s="95"/>
    </row>
    <row r="62" spans="1:14" ht="15">
      <c r="A62" s="91" t="s">
        <v>83</v>
      </c>
      <c r="B62" s="92"/>
      <c r="C62" s="92">
        <v>1</v>
      </c>
      <c r="D62" s="92"/>
      <c r="E62" s="92" t="s">
        <v>68</v>
      </c>
      <c r="F62" s="93" t="s">
        <v>69</v>
      </c>
      <c r="G62" s="92">
        <v>4672</v>
      </c>
      <c r="H62" s="92" t="s">
        <v>2</v>
      </c>
      <c r="I62" s="92" t="s">
        <v>69</v>
      </c>
      <c r="J62" s="92">
        <v>9</v>
      </c>
      <c r="K62" s="92" t="s">
        <v>70</v>
      </c>
      <c r="L62" s="92" t="s">
        <v>71</v>
      </c>
      <c r="M62" s="94">
        <f t="shared" si="0"/>
        <v>42048</v>
      </c>
      <c r="N62" s="95"/>
    </row>
    <row r="63" spans="1:14" ht="15">
      <c r="A63" s="91" t="s">
        <v>84</v>
      </c>
      <c r="B63" s="92"/>
      <c r="C63" s="92">
        <v>1</v>
      </c>
      <c r="D63" s="92"/>
      <c r="E63" s="92" t="s">
        <v>68</v>
      </c>
      <c r="F63" s="93" t="s">
        <v>69</v>
      </c>
      <c r="G63" s="92">
        <v>6570</v>
      </c>
      <c r="H63" s="92" t="s">
        <v>2</v>
      </c>
      <c r="I63" s="92" t="s">
        <v>69</v>
      </c>
      <c r="J63" s="92">
        <v>9</v>
      </c>
      <c r="K63" s="92" t="s">
        <v>70</v>
      </c>
      <c r="L63" s="92" t="s">
        <v>71</v>
      </c>
      <c r="M63" s="94">
        <f t="shared" si="0"/>
        <v>59130</v>
      </c>
      <c r="N63" s="95"/>
    </row>
    <row r="64" spans="1:14" ht="15">
      <c r="A64" s="91" t="s">
        <v>85</v>
      </c>
      <c r="B64" s="92"/>
      <c r="C64" s="92">
        <v>1</v>
      </c>
      <c r="D64" s="92"/>
      <c r="E64" s="92" t="s">
        <v>68</v>
      </c>
      <c r="F64" s="93" t="s">
        <v>69</v>
      </c>
      <c r="G64" s="92">
        <v>3082</v>
      </c>
      <c r="H64" s="92" t="s">
        <v>2</v>
      </c>
      <c r="I64" s="92" t="s">
        <v>69</v>
      </c>
      <c r="J64" s="92">
        <v>9</v>
      </c>
      <c r="K64" s="92" t="s">
        <v>70</v>
      </c>
      <c r="L64" s="92" t="s">
        <v>71</v>
      </c>
      <c r="M64" s="94">
        <f t="shared" si="0"/>
        <v>27738</v>
      </c>
      <c r="N64" s="95"/>
    </row>
    <row r="65" spans="1:14" ht="15">
      <c r="A65" s="91" t="s">
        <v>86</v>
      </c>
      <c r="B65" s="92"/>
      <c r="C65" s="92">
        <v>1</v>
      </c>
      <c r="D65" s="92"/>
      <c r="E65" s="92" t="s">
        <v>68</v>
      </c>
      <c r="F65" s="93" t="s">
        <v>69</v>
      </c>
      <c r="G65" s="92">
        <v>7446</v>
      </c>
      <c r="H65" s="92" t="s">
        <v>2</v>
      </c>
      <c r="I65" s="92" t="s">
        <v>69</v>
      </c>
      <c r="J65" s="92">
        <v>9</v>
      </c>
      <c r="K65" s="92" t="s">
        <v>70</v>
      </c>
      <c r="L65" s="92" t="s">
        <v>71</v>
      </c>
      <c r="M65" s="94">
        <f t="shared" si="0"/>
        <v>67014</v>
      </c>
      <c r="N65" s="95"/>
    </row>
    <row r="66" spans="1:14" ht="15">
      <c r="A66" s="91" t="s">
        <v>87</v>
      </c>
      <c r="B66" s="92"/>
      <c r="C66" s="92">
        <v>1</v>
      </c>
      <c r="D66" s="92"/>
      <c r="E66" s="92" t="s">
        <v>68</v>
      </c>
      <c r="F66" s="93" t="s">
        <v>69</v>
      </c>
      <c r="G66" s="92">
        <v>12208</v>
      </c>
      <c r="H66" s="92" t="s">
        <v>2</v>
      </c>
      <c r="I66" s="92" t="s">
        <v>69</v>
      </c>
      <c r="J66" s="92">
        <v>9</v>
      </c>
      <c r="K66" s="92" t="s">
        <v>70</v>
      </c>
      <c r="L66" s="92" t="s">
        <v>71</v>
      </c>
      <c r="M66" s="94">
        <f t="shared" si="0"/>
        <v>109872</v>
      </c>
      <c r="N66" s="95"/>
    </row>
    <row r="67" spans="1:14" ht="15">
      <c r="A67" s="91" t="s">
        <v>88</v>
      </c>
      <c r="B67" s="92"/>
      <c r="C67" s="92">
        <v>1</v>
      </c>
      <c r="D67" s="92"/>
      <c r="E67" s="92" t="s">
        <v>68</v>
      </c>
      <c r="F67" s="93" t="s">
        <v>69</v>
      </c>
      <c r="G67" s="92">
        <v>3236</v>
      </c>
      <c r="H67" s="92" t="s">
        <v>2</v>
      </c>
      <c r="I67" s="92" t="s">
        <v>69</v>
      </c>
      <c r="J67" s="92">
        <v>9</v>
      </c>
      <c r="K67" s="92" t="s">
        <v>70</v>
      </c>
      <c r="L67" s="92" t="s">
        <v>71</v>
      </c>
      <c r="M67" s="94">
        <f t="shared" si="0"/>
        <v>29124</v>
      </c>
      <c r="N67" s="95"/>
    </row>
    <row r="68" spans="1:14" ht="15">
      <c r="A68" s="91" t="s">
        <v>89</v>
      </c>
      <c r="B68" s="92"/>
      <c r="C68" s="92">
        <v>1</v>
      </c>
      <c r="D68" s="92"/>
      <c r="E68" s="92"/>
      <c r="F68" s="93" t="s">
        <v>69</v>
      </c>
      <c r="G68" s="92">
        <v>3322</v>
      </c>
      <c r="H68" s="92" t="s">
        <v>2</v>
      </c>
      <c r="I68" s="92" t="s">
        <v>69</v>
      </c>
      <c r="J68" s="92">
        <v>9</v>
      </c>
      <c r="K68" s="92" t="s">
        <v>70</v>
      </c>
      <c r="L68" s="92" t="s">
        <v>71</v>
      </c>
      <c r="M68" s="94">
        <f aca="true" t="shared" si="1" ref="M68:M74">G68*J68</f>
        <v>29898</v>
      </c>
      <c r="N68" s="95"/>
    </row>
    <row r="69" spans="1:14" ht="15">
      <c r="A69" s="91" t="s">
        <v>90</v>
      </c>
      <c r="B69" s="92"/>
      <c r="C69" s="92">
        <v>1</v>
      </c>
      <c r="D69" s="92"/>
      <c r="E69" s="92"/>
      <c r="F69" s="93" t="s">
        <v>69</v>
      </c>
      <c r="G69" s="92">
        <v>3102</v>
      </c>
      <c r="H69" s="92" t="s">
        <v>2</v>
      </c>
      <c r="I69" s="92" t="s">
        <v>69</v>
      </c>
      <c r="J69" s="92">
        <v>9</v>
      </c>
      <c r="K69" s="92" t="s">
        <v>70</v>
      </c>
      <c r="L69" s="92" t="s">
        <v>71</v>
      </c>
      <c r="M69" s="94">
        <f>G69*J69</f>
        <v>27918</v>
      </c>
      <c r="N69" s="95"/>
    </row>
    <row r="70" spans="1:14" ht="15">
      <c r="A70" s="91" t="s">
        <v>91</v>
      </c>
      <c r="B70" s="92"/>
      <c r="C70" s="92"/>
      <c r="D70" s="92"/>
      <c r="E70" s="92"/>
      <c r="F70" s="93"/>
      <c r="G70" s="92">
        <v>4919.5</v>
      </c>
      <c r="H70" s="92" t="s">
        <v>2</v>
      </c>
      <c r="I70" s="92" t="s">
        <v>69</v>
      </c>
      <c r="J70" s="92">
        <v>9</v>
      </c>
      <c r="K70" s="92" t="s">
        <v>70</v>
      </c>
      <c r="L70" s="92" t="s">
        <v>71</v>
      </c>
      <c r="M70" s="94">
        <f t="shared" si="1"/>
        <v>44275.5</v>
      </c>
      <c r="N70" s="95"/>
    </row>
    <row r="71" spans="1:14" ht="15">
      <c r="A71" s="91" t="s">
        <v>92</v>
      </c>
      <c r="B71" s="92"/>
      <c r="C71" s="92"/>
      <c r="D71" s="92"/>
      <c r="E71" s="92"/>
      <c r="F71" s="93"/>
      <c r="G71" s="92">
        <f>1876.72+6209.3-3322</f>
        <v>4764.02</v>
      </c>
      <c r="H71" s="92" t="s">
        <v>2</v>
      </c>
      <c r="I71" s="92" t="s">
        <v>69</v>
      </c>
      <c r="J71" s="92">
        <v>9</v>
      </c>
      <c r="K71" s="92" t="s">
        <v>70</v>
      </c>
      <c r="L71" s="92" t="s">
        <v>71</v>
      </c>
      <c r="M71" s="94">
        <f t="shared" si="1"/>
        <v>42876.18000000001</v>
      </c>
      <c r="N71" s="95"/>
    </row>
    <row r="72" spans="1:14" ht="15">
      <c r="A72" s="91" t="s">
        <v>35</v>
      </c>
      <c r="B72" s="92"/>
      <c r="C72" s="92"/>
      <c r="D72" s="92"/>
      <c r="E72" s="92"/>
      <c r="F72" s="93"/>
      <c r="G72" s="92">
        <v>4730.46</v>
      </c>
      <c r="H72" s="92" t="s">
        <v>2</v>
      </c>
      <c r="I72" s="92" t="s">
        <v>69</v>
      </c>
      <c r="J72" s="92">
        <v>9</v>
      </c>
      <c r="K72" s="92" t="s">
        <v>70</v>
      </c>
      <c r="L72" s="92" t="s">
        <v>71</v>
      </c>
      <c r="M72" s="94">
        <f t="shared" si="1"/>
        <v>42574.14</v>
      </c>
      <c r="N72" s="95"/>
    </row>
    <row r="73" spans="1:14" ht="15">
      <c r="A73" s="91" t="s">
        <v>94</v>
      </c>
      <c r="B73" s="92"/>
      <c r="C73" s="92"/>
      <c r="D73" s="92"/>
      <c r="E73" s="92"/>
      <c r="F73" s="93"/>
      <c r="G73" s="92">
        <f>3854.54+2540.2-3102</f>
        <v>3292.74</v>
      </c>
      <c r="H73" s="92" t="s">
        <v>2</v>
      </c>
      <c r="I73" s="92" t="s">
        <v>69</v>
      </c>
      <c r="J73" s="92">
        <v>9</v>
      </c>
      <c r="K73" s="92" t="s">
        <v>70</v>
      </c>
      <c r="L73" s="92" t="s">
        <v>71</v>
      </c>
      <c r="M73" s="94">
        <f t="shared" si="1"/>
        <v>29634.659999999996</v>
      </c>
      <c r="N73" s="95"/>
    </row>
    <row r="74" spans="1:14" ht="15.75" thickBot="1">
      <c r="A74" s="96" t="s">
        <v>93</v>
      </c>
      <c r="B74" s="97"/>
      <c r="C74" s="97"/>
      <c r="D74" s="97"/>
      <c r="E74" s="97"/>
      <c r="F74" s="98"/>
      <c r="G74" s="97">
        <v>4514.88</v>
      </c>
      <c r="H74" s="97" t="s">
        <v>2</v>
      </c>
      <c r="I74" s="97" t="s">
        <v>69</v>
      </c>
      <c r="J74" s="97">
        <v>9</v>
      </c>
      <c r="K74" s="97" t="s">
        <v>70</v>
      </c>
      <c r="L74" s="97" t="s">
        <v>71</v>
      </c>
      <c r="M74" s="99">
        <f t="shared" si="1"/>
        <v>40633.92</v>
      </c>
      <c r="N74" s="100"/>
    </row>
    <row r="75" spans="1:14" ht="15">
      <c r="A75" s="515" t="s">
        <v>9</v>
      </c>
      <c r="B75" s="515"/>
      <c r="C75" s="515"/>
      <c r="D75" s="515"/>
      <c r="E75" s="515"/>
      <c r="F75" s="515"/>
      <c r="G75" s="515"/>
      <c r="H75" s="515"/>
      <c r="I75" s="515"/>
      <c r="J75" s="515"/>
      <c r="K75" s="515"/>
      <c r="L75" s="515"/>
      <c r="M75" s="515"/>
      <c r="N75" s="515"/>
    </row>
    <row r="76" spans="1:14" ht="15">
      <c r="A76" s="516" t="s">
        <v>10</v>
      </c>
      <c r="B76" s="516"/>
      <c r="C76" s="516"/>
      <c r="D76" s="516"/>
      <c r="E76" s="516"/>
      <c r="F76" s="516"/>
      <c r="G76" s="516"/>
      <c r="H76" s="516"/>
      <c r="I76" s="516"/>
      <c r="J76" s="516"/>
      <c r="K76" s="516"/>
      <c r="L76" s="516"/>
      <c r="M76" s="516"/>
      <c r="N76" s="516"/>
    </row>
    <row r="77" spans="1:14" ht="15">
      <c r="A77" s="516" t="s">
        <v>95</v>
      </c>
      <c r="B77" s="516"/>
      <c r="C77" s="516"/>
      <c r="D77" s="516"/>
      <c r="E77" s="516"/>
      <c r="F77" s="516"/>
      <c r="G77" s="516"/>
      <c r="H77" s="516"/>
      <c r="I77" s="516"/>
      <c r="J77" s="516"/>
      <c r="K77" s="516"/>
      <c r="L77" s="516"/>
      <c r="M77" s="516"/>
      <c r="N77" s="516"/>
    </row>
    <row r="78" spans="1:14" ht="15.75" thickBot="1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 t="s">
        <v>2</v>
      </c>
    </row>
    <row r="79" spans="1:14" ht="15.75" thickBot="1">
      <c r="A79" s="512"/>
      <c r="B79" s="512"/>
      <c r="C79" s="512"/>
      <c r="D79" s="512"/>
      <c r="E79" s="512"/>
      <c r="F79" s="512"/>
      <c r="G79" s="512"/>
      <c r="H79" s="512"/>
      <c r="I79" s="512"/>
      <c r="J79" s="512"/>
      <c r="K79" s="512"/>
      <c r="L79" s="512"/>
      <c r="M79" s="521"/>
      <c r="N79" s="80">
        <f>M80</f>
        <v>349583</v>
      </c>
    </row>
    <row r="80" spans="1:14" ht="15.75" thickBot="1">
      <c r="A80" s="101">
        <v>0.302</v>
      </c>
      <c r="B80" s="102"/>
      <c r="C80" s="102"/>
      <c r="D80" s="102"/>
      <c r="E80" s="102"/>
      <c r="F80" s="103"/>
      <c r="G80" s="102"/>
      <c r="H80" s="102"/>
      <c r="I80" s="102"/>
      <c r="J80" s="102"/>
      <c r="K80" s="102"/>
      <c r="L80" s="102" t="s">
        <v>71</v>
      </c>
      <c r="M80" s="104">
        <v>349583</v>
      </c>
      <c r="N80" s="105"/>
    </row>
    <row r="81" spans="1:14" ht="15">
      <c r="A81" s="106"/>
      <c r="B81" s="92"/>
      <c r="C81" s="92"/>
      <c r="D81" s="92"/>
      <c r="E81" s="92"/>
      <c r="F81" s="93"/>
      <c r="G81" s="92"/>
      <c r="H81" s="92"/>
      <c r="I81" s="92"/>
      <c r="J81" s="92"/>
      <c r="K81" s="92"/>
      <c r="L81" s="92"/>
      <c r="M81" s="107"/>
      <c r="N81" s="92"/>
    </row>
    <row r="82" spans="1:14" ht="15">
      <c r="A82" s="522" t="s">
        <v>96</v>
      </c>
      <c r="B82" s="522"/>
      <c r="C82" s="522"/>
      <c r="D82" s="522"/>
      <c r="E82" s="522"/>
      <c r="F82" s="522"/>
      <c r="G82" s="522"/>
      <c r="H82" s="522"/>
      <c r="I82" s="522"/>
      <c r="J82" s="522"/>
      <c r="K82" s="522"/>
      <c r="L82" s="522"/>
      <c r="M82" s="522"/>
      <c r="N82" s="522"/>
    </row>
    <row r="83" spans="1:14" ht="15">
      <c r="A83" s="522" t="s">
        <v>97</v>
      </c>
      <c r="B83" s="522"/>
      <c r="C83" s="522"/>
      <c r="D83" s="522"/>
      <c r="E83" s="522"/>
      <c r="F83" s="522"/>
      <c r="G83" s="522"/>
      <c r="H83" s="522"/>
      <c r="I83" s="522"/>
      <c r="J83" s="522"/>
      <c r="K83" s="522"/>
      <c r="L83" s="522"/>
      <c r="M83" s="522"/>
      <c r="N83" s="522"/>
    </row>
    <row r="84" spans="1:14" ht="15">
      <c r="A84" s="522" t="s">
        <v>95</v>
      </c>
      <c r="B84" s="522"/>
      <c r="C84" s="522"/>
      <c r="D84" s="522"/>
      <c r="E84" s="522"/>
      <c r="F84" s="522"/>
      <c r="G84" s="522"/>
      <c r="H84" s="522"/>
      <c r="I84" s="522"/>
      <c r="J84" s="522"/>
      <c r="K84" s="522"/>
      <c r="L84" s="522"/>
      <c r="M84" s="522"/>
      <c r="N84" s="522"/>
    </row>
    <row r="85" spans="1:14" ht="15.75" thickBot="1">
      <c r="A85" s="108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0"/>
      <c r="N85" s="109" t="s">
        <v>2</v>
      </c>
    </row>
    <row r="86" spans="1:14" ht="15.75" thickBot="1">
      <c r="A86" s="512"/>
      <c r="B86" s="512"/>
      <c r="C86" s="512"/>
      <c r="D86" s="512"/>
      <c r="E86" s="512"/>
      <c r="F86" s="512"/>
      <c r="G86" s="512"/>
      <c r="H86" s="512"/>
      <c r="I86" s="512"/>
      <c r="J86" s="512"/>
      <c r="K86" s="512"/>
      <c r="L86" s="512"/>
      <c r="M86" s="521"/>
      <c r="N86" s="80">
        <f>M88+M89</f>
        <v>33585.8</v>
      </c>
    </row>
    <row r="87" spans="1:14" ht="15.75" thickBot="1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2"/>
    </row>
    <row r="88" spans="1:14" ht="15">
      <c r="A88" s="113" t="s">
        <v>98</v>
      </c>
      <c r="B88" s="114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6">
        <v>33585.8</v>
      </c>
      <c r="N88" s="117"/>
    </row>
    <row r="89" spans="1:14" ht="15.75" thickBot="1">
      <c r="A89" s="118"/>
      <c r="B89" s="119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120"/>
      <c r="N89" s="121"/>
    </row>
    <row r="90" spans="1:14" ht="15">
      <c r="A90" s="522" t="s">
        <v>101</v>
      </c>
      <c r="B90" s="522"/>
      <c r="C90" s="522"/>
      <c r="D90" s="522"/>
      <c r="E90" s="522"/>
      <c r="F90" s="522"/>
      <c r="G90" s="522"/>
      <c r="H90" s="522"/>
      <c r="I90" s="522"/>
      <c r="J90" s="522"/>
      <c r="K90" s="522"/>
      <c r="L90" s="522"/>
      <c r="M90" s="522"/>
      <c r="N90" s="522"/>
    </row>
    <row r="91" spans="1:14" ht="15">
      <c r="A91" s="522" t="s">
        <v>102</v>
      </c>
      <c r="B91" s="522"/>
      <c r="C91" s="522"/>
      <c r="D91" s="522"/>
      <c r="E91" s="522"/>
      <c r="F91" s="522"/>
      <c r="G91" s="522"/>
      <c r="H91" s="522"/>
      <c r="I91" s="522"/>
      <c r="J91" s="522"/>
      <c r="K91" s="522"/>
      <c r="L91" s="522"/>
      <c r="M91" s="522"/>
      <c r="N91" s="522"/>
    </row>
    <row r="92" spans="1:14" ht="15">
      <c r="A92" s="522" t="s">
        <v>95</v>
      </c>
      <c r="B92" s="522"/>
      <c r="C92" s="522"/>
      <c r="D92" s="522"/>
      <c r="E92" s="522"/>
      <c r="F92" s="522"/>
      <c r="G92" s="522"/>
      <c r="H92" s="522"/>
      <c r="I92" s="522"/>
      <c r="J92" s="522"/>
      <c r="K92" s="522"/>
      <c r="L92" s="522"/>
      <c r="M92" s="522"/>
      <c r="N92" s="522"/>
    </row>
    <row r="93" spans="1:14" ht="15.75" thickBot="1">
      <c r="A93" s="108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0"/>
      <c r="N93" s="109" t="s">
        <v>2</v>
      </c>
    </row>
    <row r="94" spans="1:14" ht="15.75" thickBot="1">
      <c r="A94" s="512"/>
      <c r="B94" s="512"/>
      <c r="C94" s="512"/>
      <c r="D94" s="512"/>
      <c r="E94" s="512"/>
      <c r="F94" s="512"/>
      <c r="G94" s="512"/>
      <c r="H94" s="512"/>
      <c r="I94" s="512"/>
      <c r="J94" s="512"/>
      <c r="K94" s="512"/>
      <c r="L94" s="512"/>
      <c r="M94" s="521"/>
      <c r="N94" s="80">
        <f>M96+M97</f>
        <v>4840.995575999999</v>
      </c>
    </row>
    <row r="95" spans="1:14" ht="15.75" thickBot="1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2"/>
    </row>
    <row r="96" spans="1:14" ht="15">
      <c r="A96" s="113" t="s">
        <v>103</v>
      </c>
      <c r="B96" s="114" t="s">
        <v>104</v>
      </c>
      <c r="C96" s="115">
        <v>6.18</v>
      </c>
      <c r="D96" s="115" t="s">
        <v>69</v>
      </c>
      <c r="E96" s="115"/>
      <c r="F96" s="115"/>
      <c r="G96" s="115">
        <v>279.935</v>
      </c>
      <c r="H96" s="115"/>
      <c r="I96" s="115" t="s">
        <v>71</v>
      </c>
      <c r="J96" s="115"/>
      <c r="K96" s="115"/>
      <c r="L96" s="115"/>
      <c r="M96" s="116">
        <f>6.18*279.935</f>
        <v>1729.9983</v>
      </c>
      <c r="N96" s="117"/>
    </row>
    <row r="97" spans="1:14" ht="15.75" thickBot="1">
      <c r="A97" s="118" t="s">
        <v>99</v>
      </c>
      <c r="B97" s="119" t="s">
        <v>100</v>
      </c>
      <c r="C97" s="97">
        <v>1825.06</v>
      </c>
      <c r="D97" s="97" t="s">
        <v>69</v>
      </c>
      <c r="E97" s="97"/>
      <c r="F97" s="97"/>
      <c r="G97" s="97">
        <v>1.7046</v>
      </c>
      <c r="H97" s="97"/>
      <c r="I97" s="97" t="s">
        <v>71</v>
      </c>
      <c r="J97" s="97"/>
      <c r="K97" s="97"/>
      <c r="L97" s="97"/>
      <c r="M97" s="120">
        <f>C97*G97</f>
        <v>3110.9972759999996</v>
      </c>
      <c r="N97" s="121"/>
    </row>
    <row r="98" spans="1:14" ht="15">
      <c r="A98" s="106"/>
      <c r="B98" s="92"/>
      <c r="C98" s="92"/>
      <c r="D98" s="92"/>
      <c r="E98" s="92"/>
      <c r="F98" s="93"/>
      <c r="G98" s="92"/>
      <c r="H98" s="92"/>
      <c r="I98" s="92"/>
      <c r="J98" s="92"/>
      <c r="K98" s="92"/>
      <c r="L98" s="92"/>
      <c r="M98" s="107"/>
      <c r="N98" s="92"/>
    </row>
    <row r="99" spans="1:14" ht="15">
      <c r="A99" s="106"/>
      <c r="B99" s="92"/>
      <c r="C99" s="92"/>
      <c r="D99" s="92"/>
      <c r="E99" s="92"/>
      <c r="F99" s="93"/>
      <c r="G99" s="92"/>
      <c r="H99" s="92"/>
      <c r="I99" s="92"/>
      <c r="J99" s="92"/>
      <c r="K99" s="92"/>
      <c r="L99" s="92"/>
      <c r="M99" s="107"/>
      <c r="N99" s="92"/>
    </row>
    <row r="100" spans="1:14" ht="15">
      <c r="A100" s="515" t="s">
        <v>11</v>
      </c>
      <c r="B100" s="515"/>
      <c r="C100" s="515"/>
      <c r="D100" s="515"/>
      <c r="E100" s="515"/>
      <c r="F100" s="515"/>
      <c r="G100" s="515"/>
      <c r="H100" s="515"/>
      <c r="I100" s="515"/>
      <c r="J100" s="515"/>
      <c r="K100" s="515"/>
      <c r="L100" s="515"/>
      <c r="M100" s="515"/>
      <c r="N100" s="515"/>
    </row>
    <row r="101" spans="1:14" ht="15">
      <c r="A101" s="516" t="s">
        <v>12</v>
      </c>
      <c r="B101" s="516"/>
      <c r="C101" s="516"/>
      <c r="D101" s="516"/>
      <c r="E101" s="516"/>
      <c r="F101" s="516"/>
      <c r="G101" s="516"/>
      <c r="H101" s="516"/>
      <c r="I101" s="516"/>
      <c r="J101" s="516"/>
      <c r="K101" s="516"/>
      <c r="L101" s="516"/>
      <c r="M101" s="516"/>
      <c r="N101" s="516"/>
    </row>
    <row r="102" spans="1:14" ht="15">
      <c r="A102" s="516" t="s">
        <v>95</v>
      </c>
      <c r="B102" s="516"/>
      <c r="C102" s="516"/>
      <c r="D102" s="516"/>
      <c r="E102" s="516"/>
      <c r="F102" s="516"/>
      <c r="G102" s="516"/>
      <c r="H102" s="516"/>
      <c r="I102" s="516"/>
      <c r="J102" s="516"/>
      <c r="K102" s="516"/>
      <c r="L102" s="516"/>
      <c r="M102" s="516"/>
      <c r="N102" s="516"/>
    </row>
    <row r="103" spans="1:14" ht="15.75" thickBot="1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 t="s">
        <v>2</v>
      </c>
    </row>
    <row r="104" spans="1:14" ht="15.75" thickBot="1">
      <c r="A104" s="512"/>
      <c r="B104" s="512"/>
      <c r="C104" s="512"/>
      <c r="D104" s="512"/>
      <c r="E104" s="512"/>
      <c r="F104" s="512"/>
      <c r="G104" s="512"/>
      <c r="H104" s="512"/>
      <c r="I104" s="512"/>
      <c r="J104" s="512"/>
      <c r="K104" s="512"/>
      <c r="L104" s="512"/>
      <c r="M104" s="521"/>
      <c r="N104" s="80">
        <f>M107</f>
        <v>179032.8</v>
      </c>
    </row>
    <row r="105" spans="1:14" ht="15.75" thickBot="1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2"/>
    </row>
    <row r="106" spans="1:14" ht="15">
      <c r="A106" s="122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90"/>
      <c r="N106" s="89"/>
    </row>
    <row r="107" spans="1:14" ht="15">
      <c r="A107" s="123" t="s">
        <v>105</v>
      </c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5">
        <v>179032.8</v>
      </c>
      <c r="N107" s="94"/>
    </row>
    <row r="108" spans="1:14" ht="15.75" thickBot="1">
      <c r="A108" s="118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100"/>
      <c r="N108" s="99"/>
    </row>
    <row r="109" spans="1:14" ht="15" hidden="1">
      <c r="A109" s="524"/>
      <c r="B109" s="525"/>
      <c r="C109" s="525"/>
      <c r="D109" s="525"/>
      <c r="E109" s="525"/>
      <c r="F109" s="525"/>
      <c r="G109" s="525"/>
      <c r="H109" s="525"/>
      <c r="I109" s="525"/>
      <c r="J109" s="525"/>
      <c r="K109" s="525"/>
      <c r="L109" s="525"/>
      <c r="M109" s="124"/>
      <c r="N109" s="125"/>
    </row>
    <row r="110" spans="1:14" ht="15" hidden="1">
      <c r="A110" s="126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8"/>
      <c r="N110" s="125"/>
    </row>
    <row r="111" spans="1:14" ht="15" hidden="1">
      <c r="A111" s="126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8"/>
      <c r="N111" s="125"/>
    </row>
    <row r="112" spans="1:14" ht="15" hidden="1">
      <c r="A112" s="126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8"/>
      <c r="N112" s="125"/>
    </row>
    <row r="113" spans="1:14" ht="15" hidden="1">
      <c r="A113" s="126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8"/>
      <c r="N113" s="125"/>
    </row>
    <row r="114" spans="1:14" ht="15" hidden="1">
      <c r="A114" s="126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8"/>
      <c r="N114" s="125"/>
    </row>
    <row r="115" spans="1:14" ht="15" hidden="1">
      <c r="A115" s="126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8"/>
      <c r="N115" s="125"/>
    </row>
    <row r="116" spans="1:14" ht="15" hidden="1">
      <c r="A116" s="126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8"/>
      <c r="N116" s="125"/>
    </row>
    <row r="117" spans="1:14" ht="15" hidden="1">
      <c r="A117" s="126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8"/>
      <c r="N117" s="125"/>
    </row>
    <row r="118" spans="1:14" ht="15" hidden="1">
      <c r="A118" s="126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8"/>
      <c r="N118" s="125"/>
    </row>
    <row r="119" spans="1:14" ht="15" hidden="1">
      <c r="A119" s="126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8"/>
      <c r="N119" s="125"/>
    </row>
    <row r="120" spans="1:14" ht="15" hidden="1">
      <c r="A120" s="126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8"/>
      <c r="N120" s="125"/>
    </row>
    <row r="121" spans="1:14" ht="15" hidden="1">
      <c r="A121" s="126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8"/>
      <c r="N121" s="125"/>
    </row>
    <row r="122" spans="1:14" ht="15" hidden="1">
      <c r="A122" s="126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8"/>
      <c r="N122" s="125"/>
    </row>
    <row r="123" spans="1:14" ht="15" hidden="1">
      <c r="A123" s="126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8"/>
      <c r="N123" s="125"/>
    </row>
    <row r="124" spans="1:14" ht="15" hidden="1">
      <c r="A124" s="126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8"/>
      <c r="N124" s="125"/>
    </row>
    <row r="125" spans="1:14" ht="15" hidden="1">
      <c r="A125" s="126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8"/>
      <c r="N125" s="125"/>
    </row>
    <row r="126" spans="1:14" ht="15.75" hidden="1" thickBot="1">
      <c r="A126" s="129"/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1"/>
      <c r="N126" s="132"/>
    </row>
    <row r="127" spans="1:14" ht="15">
      <c r="A127" s="515" t="s">
        <v>106</v>
      </c>
      <c r="B127" s="515"/>
      <c r="C127" s="515"/>
      <c r="D127" s="515"/>
      <c r="E127" s="515"/>
      <c r="F127" s="515"/>
      <c r="G127" s="515"/>
      <c r="H127" s="515"/>
      <c r="I127" s="515"/>
      <c r="J127" s="515"/>
      <c r="K127" s="515"/>
      <c r="L127" s="515"/>
      <c r="M127" s="515"/>
      <c r="N127" s="515"/>
    </row>
    <row r="128" spans="1:14" ht="15">
      <c r="A128" s="516" t="s">
        <v>107</v>
      </c>
      <c r="B128" s="516"/>
      <c r="C128" s="516"/>
      <c r="D128" s="516"/>
      <c r="E128" s="516"/>
      <c r="F128" s="516"/>
      <c r="G128" s="516"/>
      <c r="H128" s="516"/>
      <c r="I128" s="516"/>
      <c r="J128" s="516"/>
      <c r="K128" s="516"/>
      <c r="L128" s="516"/>
      <c r="M128" s="516"/>
      <c r="N128" s="516"/>
    </row>
    <row r="129" spans="1:14" ht="15.75" thickBot="1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 t="s">
        <v>2</v>
      </c>
    </row>
    <row r="130" spans="1:14" ht="15.75" thickBot="1">
      <c r="A130" s="526"/>
      <c r="B130" s="526"/>
      <c r="C130" s="526"/>
      <c r="D130" s="526"/>
      <c r="E130" s="526"/>
      <c r="F130" s="526"/>
      <c r="G130" s="526"/>
      <c r="H130" s="526"/>
      <c r="I130" s="526"/>
      <c r="J130" s="526"/>
      <c r="K130" s="526"/>
      <c r="L130" s="526"/>
      <c r="M130" s="527"/>
      <c r="N130" s="84">
        <f>M131+M132+M133+M134+M135</f>
        <v>127000</v>
      </c>
    </row>
    <row r="131" spans="1:14" ht="15">
      <c r="A131" s="133" t="s">
        <v>108</v>
      </c>
      <c r="B131" s="134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>
        <v>14000</v>
      </c>
      <c r="N131" s="135"/>
    </row>
    <row r="132" spans="1:14" ht="15">
      <c r="A132" s="136" t="s">
        <v>109</v>
      </c>
      <c r="B132" s="137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9">
        <v>8000</v>
      </c>
      <c r="N132" s="125"/>
    </row>
    <row r="133" spans="1:14" ht="15">
      <c r="A133" s="140" t="s">
        <v>110</v>
      </c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2">
        <f>74000-2500-32946-3000</f>
        <v>35554</v>
      </c>
      <c r="N133" s="143"/>
    </row>
    <row r="134" spans="1:14" ht="15">
      <c r="A134" s="144" t="s">
        <v>111</v>
      </c>
      <c r="B134" s="145"/>
      <c r="C134" s="145"/>
      <c r="D134" s="145"/>
      <c r="E134" s="145"/>
      <c r="F134" s="141"/>
      <c r="G134" s="141"/>
      <c r="H134" s="145"/>
      <c r="I134" s="145"/>
      <c r="J134" s="145"/>
      <c r="K134" s="145"/>
      <c r="L134" s="145"/>
      <c r="M134" s="146">
        <v>2500</v>
      </c>
      <c r="N134" s="125"/>
    </row>
    <row r="135" spans="1:14" ht="15.75" thickBot="1">
      <c r="A135" s="147" t="s">
        <v>112</v>
      </c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9">
        <f>31946+23946+12000-946</f>
        <v>66946</v>
      </c>
      <c r="N135" s="132"/>
    </row>
    <row r="136" spans="1:14" ht="15" hidden="1">
      <c r="A136" s="91"/>
      <c r="B136" s="150"/>
      <c r="C136" s="150"/>
      <c r="D136" s="150"/>
      <c r="E136" s="92"/>
      <c r="F136" s="151"/>
      <c r="G136" s="151"/>
      <c r="H136" s="92"/>
      <c r="I136" s="92"/>
      <c r="J136" s="92"/>
      <c r="K136" s="92"/>
      <c r="L136" s="92"/>
      <c r="M136" s="152"/>
      <c r="N136" s="125"/>
    </row>
    <row r="137" spans="1:14" ht="15" hidden="1">
      <c r="A137" s="140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2"/>
      <c r="N137" s="143">
        <f>M138</f>
        <v>0</v>
      </c>
    </row>
    <row r="138" spans="1:14" ht="15" hidden="1">
      <c r="A138" s="153"/>
      <c r="B138" s="145"/>
      <c r="C138" s="145"/>
      <c r="D138" s="145"/>
      <c r="E138" s="154"/>
      <c r="F138" s="141"/>
      <c r="G138" s="141"/>
      <c r="H138" s="154"/>
      <c r="I138" s="154"/>
      <c r="J138" s="154"/>
      <c r="K138" s="154"/>
      <c r="L138" s="154"/>
      <c r="M138" s="155"/>
      <c r="N138" s="125"/>
    </row>
    <row r="139" spans="1:14" ht="15" hidden="1">
      <c r="A139" s="156"/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2"/>
      <c r="N139" s="143"/>
    </row>
    <row r="140" spans="1:14" ht="15" hidden="1">
      <c r="A140" s="157"/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6"/>
      <c r="N140" s="125"/>
    </row>
    <row r="141" spans="1:14" ht="15" hidden="1">
      <c r="A141" s="157"/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6"/>
      <c r="N141" s="125"/>
    </row>
    <row r="142" spans="1:14" ht="15" hidden="1">
      <c r="A142" s="157"/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6"/>
      <c r="N142" s="125"/>
    </row>
    <row r="143" spans="1:14" ht="15" hidden="1">
      <c r="A143" s="157"/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6"/>
      <c r="N143" s="125"/>
    </row>
    <row r="144" spans="1:14" ht="15" hidden="1">
      <c r="A144" s="157"/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6"/>
      <c r="N144" s="125"/>
    </row>
    <row r="145" spans="1:14" ht="15" hidden="1">
      <c r="A145" s="157"/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6"/>
      <c r="N145" s="125"/>
    </row>
    <row r="146" spans="1:14" ht="15" hidden="1">
      <c r="A146" s="157"/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6"/>
      <c r="N146" s="125"/>
    </row>
    <row r="147" spans="1:14" ht="15" hidden="1">
      <c r="A147" s="157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6"/>
      <c r="N147" s="125"/>
    </row>
    <row r="148" spans="1:14" ht="15" hidden="1">
      <c r="A148" s="157"/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6"/>
      <c r="N148" s="125"/>
    </row>
    <row r="149" spans="1:14" ht="15.75" hidden="1" thickBot="1">
      <c r="A149" s="158"/>
      <c r="B149" s="148"/>
      <c r="C149" s="148"/>
      <c r="D149" s="148"/>
      <c r="E149" s="159"/>
      <c r="F149" s="148"/>
      <c r="G149" s="148"/>
      <c r="H149" s="159"/>
      <c r="I149" s="159"/>
      <c r="J149" s="159"/>
      <c r="K149" s="159"/>
      <c r="L149" s="159"/>
      <c r="M149" s="160"/>
      <c r="N149" s="132"/>
    </row>
    <row r="150" spans="1:14" ht="15" hidden="1">
      <c r="A150" s="515" t="s">
        <v>0</v>
      </c>
      <c r="B150" s="515"/>
      <c r="C150" s="515"/>
      <c r="D150" s="515"/>
      <c r="E150" s="515"/>
      <c r="F150" s="515"/>
      <c r="G150" s="515"/>
      <c r="H150" s="515"/>
      <c r="I150" s="515"/>
      <c r="J150" s="515"/>
      <c r="K150" s="515"/>
      <c r="L150" s="515"/>
      <c r="M150" s="515"/>
      <c r="N150" s="515"/>
    </row>
    <row r="151" spans="1:14" ht="15" hidden="1">
      <c r="A151" s="516" t="s">
        <v>1</v>
      </c>
      <c r="B151" s="516"/>
      <c r="C151" s="516"/>
      <c r="D151" s="516"/>
      <c r="E151" s="516"/>
      <c r="F151" s="516"/>
      <c r="G151" s="516"/>
      <c r="H151" s="516"/>
      <c r="I151" s="516"/>
      <c r="J151" s="516"/>
      <c r="K151" s="516"/>
      <c r="L151" s="516"/>
      <c r="M151" s="516"/>
      <c r="N151" s="516"/>
    </row>
    <row r="152" spans="1:14" ht="15" hidden="1">
      <c r="A152" s="516" t="s">
        <v>95</v>
      </c>
      <c r="B152" s="516"/>
      <c r="C152" s="516"/>
      <c r="D152" s="516"/>
      <c r="E152" s="516"/>
      <c r="F152" s="516"/>
      <c r="G152" s="516"/>
      <c r="H152" s="516"/>
      <c r="I152" s="516"/>
      <c r="J152" s="516"/>
      <c r="K152" s="516"/>
      <c r="L152" s="516"/>
      <c r="M152" s="516"/>
      <c r="N152" s="516"/>
    </row>
    <row r="153" spans="1:14" ht="15.75" hidden="1" thickBot="1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 t="s">
        <v>2</v>
      </c>
    </row>
    <row r="154" spans="1:14" ht="15.75" hidden="1" thickBot="1">
      <c r="A154" s="512"/>
      <c r="B154" s="512"/>
      <c r="C154" s="512"/>
      <c r="D154" s="512"/>
      <c r="E154" s="512"/>
      <c r="F154" s="512"/>
      <c r="G154" s="512"/>
      <c r="H154" s="512"/>
      <c r="I154" s="512"/>
      <c r="J154" s="512"/>
      <c r="K154" s="512"/>
      <c r="L154" s="512"/>
      <c r="M154" s="521"/>
      <c r="N154" s="80"/>
    </row>
    <row r="155" spans="1:14" ht="15.75" hidden="1" thickBot="1">
      <c r="A155" s="101"/>
      <c r="B155" s="102"/>
      <c r="C155" s="102"/>
      <c r="D155" s="102"/>
      <c r="E155" s="102"/>
      <c r="F155" s="103"/>
      <c r="G155" s="102"/>
      <c r="H155" s="102"/>
      <c r="I155" s="102"/>
      <c r="J155" s="102"/>
      <c r="K155" s="102"/>
      <c r="L155" s="102" t="s">
        <v>71</v>
      </c>
      <c r="M155" s="104"/>
      <c r="N155" s="105"/>
    </row>
    <row r="156" spans="1:14" ht="15">
      <c r="A156" s="92"/>
      <c r="B156" s="150"/>
      <c r="C156" s="150"/>
      <c r="D156" s="150"/>
      <c r="E156" s="92"/>
      <c r="F156" s="150"/>
      <c r="G156" s="150"/>
      <c r="H156" s="92"/>
      <c r="I156" s="92"/>
      <c r="J156" s="92"/>
      <c r="K156" s="92"/>
      <c r="L156" s="92"/>
      <c r="M156" s="107"/>
      <c r="N156" s="107"/>
    </row>
    <row r="157" spans="1:14" ht="15">
      <c r="A157" s="92"/>
      <c r="B157" s="150"/>
      <c r="C157" s="150"/>
      <c r="D157" s="150"/>
      <c r="E157" s="92"/>
      <c r="F157" s="150"/>
      <c r="G157" s="150"/>
      <c r="H157" s="92"/>
      <c r="I157" s="92"/>
      <c r="J157" s="92"/>
      <c r="K157" s="92"/>
      <c r="L157" s="92"/>
      <c r="M157" s="107"/>
      <c r="N157" s="107"/>
    </row>
    <row r="158" spans="1:14" ht="15">
      <c r="A158" s="515" t="s">
        <v>113</v>
      </c>
      <c r="B158" s="515"/>
      <c r="C158" s="515"/>
      <c r="D158" s="515"/>
      <c r="E158" s="515"/>
      <c r="F158" s="515"/>
      <c r="G158" s="515"/>
      <c r="H158" s="515"/>
      <c r="I158" s="515"/>
      <c r="J158" s="515"/>
      <c r="K158" s="515"/>
      <c r="L158" s="515"/>
      <c r="M158" s="515"/>
      <c r="N158" s="515"/>
    </row>
    <row r="159" spans="1:14" ht="15">
      <c r="A159" s="516" t="s">
        <v>114</v>
      </c>
      <c r="B159" s="516"/>
      <c r="C159" s="516"/>
      <c r="D159" s="516"/>
      <c r="E159" s="516"/>
      <c r="F159" s="516"/>
      <c r="G159" s="516"/>
      <c r="H159" s="516"/>
      <c r="I159" s="516"/>
      <c r="J159" s="516"/>
      <c r="K159" s="516"/>
      <c r="L159" s="516"/>
      <c r="M159" s="516"/>
      <c r="N159" s="516"/>
    </row>
    <row r="160" spans="1:14" ht="15.75" thickBot="1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 t="s">
        <v>2</v>
      </c>
    </row>
    <row r="161" spans="1:14" ht="15.75" thickBot="1">
      <c r="A161" s="512"/>
      <c r="B161" s="512"/>
      <c r="C161" s="512"/>
      <c r="D161" s="512"/>
      <c r="E161" s="512"/>
      <c r="F161" s="512"/>
      <c r="G161" s="512"/>
      <c r="H161" s="512"/>
      <c r="I161" s="512"/>
      <c r="J161" s="512"/>
      <c r="K161" s="512"/>
      <c r="L161" s="512"/>
      <c r="M161" s="512"/>
      <c r="N161" s="84">
        <f>N162+N163+N164+N166+N165</f>
        <v>72000</v>
      </c>
    </row>
    <row r="162" spans="1:14" ht="15.75" hidden="1" thickBot="1">
      <c r="A162" s="86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161"/>
      <c r="N162" s="162">
        <f>M162</f>
        <v>0</v>
      </c>
    </row>
    <row r="163" spans="1:14" ht="15.75" thickBot="1">
      <c r="A163" s="163" t="s">
        <v>115</v>
      </c>
      <c r="B163" s="164"/>
      <c r="C163" s="164"/>
      <c r="D163" s="164"/>
      <c r="E163" s="164"/>
      <c r="F163" s="164"/>
      <c r="G163" s="164"/>
      <c r="H163" s="164"/>
      <c r="I163" s="102"/>
      <c r="J163" s="523"/>
      <c r="K163" s="523"/>
      <c r="L163" s="102"/>
      <c r="M163" s="165">
        <v>72000</v>
      </c>
      <c r="N163" s="166">
        <f>M163</f>
        <v>72000</v>
      </c>
    </row>
    <row r="164" spans="1:14" ht="15" hidden="1">
      <c r="A164" s="167"/>
      <c r="B164" s="168"/>
      <c r="C164" s="169"/>
      <c r="D164" s="151"/>
      <c r="E164" s="170"/>
      <c r="F164" s="170"/>
      <c r="G164" s="170"/>
      <c r="H164" s="151"/>
      <c r="I164" s="171"/>
      <c r="J164" s="171"/>
      <c r="K164" s="171"/>
      <c r="L164" s="171"/>
      <c r="M164" s="124"/>
      <c r="N164" s="172">
        <f>M164</f>
        <v>0</v>
      </c>
    </row>
    <row r="165" spans="1:14" ht="15" hidden="1">
      <c r="A165" s="144"/>
      <c r="B165" s="173"/>
      <c r="C165" s="174"/>
      <c r="D165" s="145"/>
      <c r="E165" s="175"/>
      <c r="F165" s="175"/>
      <c r="G165" s="175"/>
      <c r="H165" s="145"/>
      <c r="I165" s="154"/>
      <c r="J165" s="154"/>
      <c r="K165" s="154"/>
      <c r="L165" s="154"/>
      <c r="M165" s="176"/>
      <c r="N165" s="177">
        <f>M165</f>
        <v>0</v>
      </c>
    </row>
    <row r="166" spans="1:14" ht="15.75" hidden="1" thickBot="1">
      <c r="A166" s="147"/>
      <c r="B166" s="148"/>
      <c r="C166" s="148"/>
      <c r="D166" s="148"/>
      <c r="E166" s="148"/>
      <c r="F166" s="148"/>
      <c r="G166" s="148"/>
      <c r="H166" s="148"/>
      <c r="I166" s="148"/>
      <c r="J166" s="148"/>
      <c r="K166" s="148"/>
      <c r="L166" s="159"/>
      <c r="M166" s="160"/>
      <c r="N166" s="178">
        <f>M166</f>
        <v>0</v>
      </c>
    </row>
    <row r="167" spans="1:14" ht="15">
      <c r="A167" s="515" t="s">
        <v>116</v>
      </c>
      <c r="B167" s="515"/>
      <c r="C167" s="515"/>
      <c r="D167" s="515"/>
      <c r="E167" s="515"/>
      <c r="F167" s="515"/>
      <c r="G167" s="515"/>
      <c r="H167" s="515"/>
      <c r="I167" s="515"/>
      <c r="J167" s="515"/>
      <c r="K167" s="515"/>
      <c r="L167" s="515"/>
      <c r="M167" s="515"/>
      <c r="N167" s="515"/>
    </row>
    <row r="168" spans="1:14" ht="15">
      <c r="A168" s="516" t="s">
        <v>15</v>
      </c>
      <c r="B168" s="516"/>
      <c r="C168" s="516"/>
      <c r="D168" s="516"/>
      <c r="E168" s="516"/>
      <c r="F168" s="516"/>
      <c r="G168" s="516"/>
      <c r="H168" s="516"/>
      <c r="I168" s="516"/>
      <c r="J168" s="516"/>
      <c r="K168" s="516"/>
      <c r="L168" s="516"/>
      <c r="M168" s="516"/>
      <c r="N168" s="516"/>
    </row>
    <row r="169" spans="1:14" ht="15.75" thickBot="1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 t="s">
        <v>2</v>
      </c>
    </row>
    <row r="170" spans="1:14" ht="15.75" thickBot="1">
      <c r="A170" s="512"/>
      <c r="B170" s="512"/>
      <c r="C170" s="512"/>
      <c r="D170" s="512"/>
      <c r="E170" s="512"/>
      <c r="F170" s="512"/>
      <c r="G170" s="512"/>
      <c r="H170" s="512"/>
      <c r="I170" s="512"/>
      <c r="J170" s="512"/>
      <c r="K170" s="512"/>
      <c r="L170" s="512"/>
      <c r="M170" s="512"/>
      <c r="N170" s="84">
        <f>SUM(M171:M185)</f>
        <v>125158.99999999999</v>
      </c>
    </row>
    <row r="171" spans="1:14" ht="15" hidden="1">
      <c r="A171" s="179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80"/>
    </row>
    <row r="172" spans="1:14" ht="15" hidden="1">
      <c r="A172" s="140"/>
      <c r="B172" s="141"/>
      <c r="C172" s="141"/>
      <c r="D172" s="141"/>
      <c r="E172" s="141"/>
      <c r="F172" s="141"/>
      <c r="G172" s="141"/>
      <c r="H172" s="141"/>
      <c r="I172" s="92"/>
      <c r="J172" s="517"/>
      <c r="K172" s="517"/>
      <c r="L172" s="92"/>
      <c r="M172" s="107"/>
      <c r="N172" s="181"/>
    </row>
    <row r="173" spans="1:14" ht="15" hidden="1">
      <c r="A173" s="140"/>
      <c r="B173" s="141"/>
      <c r="C173" s="141"/>
      <c r="D173" s="141"/>
      <c r="E173" s="141"/>
      <c r="F173" s="141"/>
      <c r="G173" s="141"/>
      <c r="H173" s="141"/>
      <c r="I173" s="92"/>
      <c r="J173" s="182"/>
      <c r="K173" s="182"/>
      <c r="L173" s="92"/>
      <c r="M173" s="107"/>
      <c r="N173" s="181"/>
    </row>
    <row r="174" spans="1:14" ht="15" hidden="1">
      <c r="A174" s="140"/>
      <c r="B174" s="141"/>
      <c r="C174" s="141"/>
      <c r="D174" s="141"/>
      <c r="E174" s="141"/>
      <c r="F174" s="141"/>
      <c r="G174" s="141"/>
      <c r="H174" s="141"/>
      <c r="I174" s="92"/>
      <c r="J174" s="182"/>
      <c r="K174" s="182"/>
      <c r="L174" s="92"/>
      <c r="M174" s="107"/>
      <c r="N174" s="181"/>
    </row>
    <row r="175" spans="1:14" ht="15" hidden="1">
      <c r="A175" s="140"/>
      <c r="B175" s="141"/>
      <c r="C175" s="141"/>
      <c r="D175" s="141"/>
      <c r="E175" s="141"/>
      <c r="F175" s="141"/>
      <c r="G175" s="141"/>
      <c r="H175" s="141"/>
      <c r="I175" s="92"/>
      <c r="J175" s="182"/>
      <c r="K175" s="182"/>
      <c r="L175" s="92"/>
      <c r="M175" s="107"/>
      <c r="N175" s="181"/>
    </row>
    <row r="176" spans="1:14" ht="15" hidden="1">
      <c r="A176" s="140"/>
      <c r="B176" s="183"/>
      <c r="C176" s="184"/>
      <c r="D176" s="141"/>
      <c r="E176" s="185"/>
      <c r="F176" s="185"/>
      <c r="G176" s="185"/>
      <c r="H176" s="141"/>
      <c r="I176" s="138"/>
      <c r="J176" s="138"/>
      <c r="K176" s="138"/>
      <c r="L176" s="138"/>
      <c r="M176" s="138"/>
      <c r="N176" s="181"/>
    </row>
    <row r="177" spans="1:14" ht="15" hidden="1">
      <c r="A177" s="144"/>
      <c r="B177" s="173"/>
      <c r="C177" s="174"/>
      <c r="D177" s="145"/>
      <c r="E177" s="175"/>
      <c r="F177" s="175"/>
      <c r="G177" s="175"/>
      <c r="H177" s="145"/>
      <c r="I177" s="154"/>
      <c r="J177" s="154"/>
      <c r="K177" s="154"/>
      <c r="L177" s="154"/>
      <c r="M177" s="154"/>
      <c r="N177" s="177"/>
    </row>
    <row r="178" spans="1:14" ht="15" hidden="1">
      <c r="A178" s="144"/>
      <c r="B178" s="173"/>
      <c r="C178" s="174"/>
      <c r="D178" s="145"/>
      <c r="E178" s="175"/>
      <c r="F178" s="175"/>
      <c r="G178" s="175"/>
      <c r="H178" s="145"/>
      <c r="I178" s="154"/>
      <c r="J178" s="154"/>
      <c r="K178" s="154"/>
      <c r="L178" s="154"/>
      <c r="M178" s="154"/>
      <c r="N178" s="177"/>
    </row>
    <row r="179" spans="1:14" ht="15.75" hidden="1" thickBot="1">
      <c r="A179" s="144"/>
      <c r="B179" s="173"/>
      <c r="C179" s="174"/>
      <c r="D179" s="145"/>
      <c r="E179" s="175"/>
      <c r="F179" s="175"/>
      <c r="G179" s="175"/>
      <c r="H179" s="145"/>
      <c r="I179" s="154"/>
      <c r="J179" s="154"/>
      <c r="K179" s="154"/>
      <c r="L179" s="154"/>
      <c r="M179" s="154"/>
      <c r="N179" s="177"/>
    </row>
    <row r="180" spans="1:14" ht="15">
      <c r="A180" s="186" t="s">
        <v>117</v>
      </c>
      <c r="B180" s="88"/>
      <c r="C180" s="187"/>
      <c r="D180" s="188"/>
      <c r="E180" s="189"/>
      <c r="F180" s="189"/>
      <c r="G180" s="189"/>
      <c r="H180" s="188"/>
      <c r="I180" s="87"/>
      <c r="J180" s="87"/>
      <c r="K180" s="87"/>
      <c r="L180" s="87"/>
      <c r="M180" s="87">
        <f>35432.43-11588.24</f>
        <v>23844.190000000002</v>
      </c>
      <c r="N180" s="162"/>
    </row>
    <row r="181" spans="1:14" ht="15">
      <c r="A181" s="144" t="s">
        <v>118</v>
      </c>
      <c r="B181" s="173"/>
      <c r="C181" s="174"/>
      <c r="D181" s="145"/>
      <c r="E181" s="175"/>
      <c r="F181" s="175"/>
      <c r="G181" s="175"/>
      <c r="H181" s="145"/>
      <c r="I181" s="154"/>
      <c r="J181" s="154"/>
      <c r="K181" s="154"/>
      <c r="L181" s="154"/>
      <c r="M181" s="154">
        <f>151588.24-48142-40045.6-32758.34-10000</f>
        <v>20642.299999999992</v>
      </c>
      <c r="N181" s="177"/>
    </row>
    <row r="182" spans="1:14" ht="15.75" thickBot="1">
      <c r="A182" s="147" t="s">
        <v>119</v>
      </c>
      <c r="B182" s="190"/>
      <c r="C182" s="191"/>
      <c r="D182" s="148"/>
      <c r="E182" s="192"/>
      <c r="F182" s="192"/>
      <c r="G182" s="192"/>
      <c r="H182" s="148"/>
      <c r="I182" s="159"/>
      <c r="J182" s="159"/>
      <c r="K182" s="159"/>
      <c r="L182" s="159"/>
      <c r="M182" s="159">
        <f>80672.51</f>
        <v>80672.51</v>
      </c>
      <c r="N182" s="178"/>
    </row>
    <row r="183" spans="1:14" ht="15" hidden="1">
      <c r="A183" s="193" t="s">
        <v>120</v>
      </c>
      <c r="B183" s="93"/>
      <c r="C183" s="194"/>
      <c r="D183" s="150"/>
      <c r="E183" s="195"/>
      <c r="F183" s="195"/>
      <c r="G183" s="195"/>
      <c r="H183" s="150"/>
      <c r="I183" s="92"/>
      <c r="J183" s="92"/>
      <c r="K183" s="92"/>
      <c r="L183" s="92"/>
      <c r="M183" s="92"/>
      <c r="N183" s="196"/>
    </row>
    <row r="184" spans="1:14" ht="15" hidden="1">
      <c r="A184" s="144" t="s">
        <v>118</v>
      </c>
      <c r="B184" s="173"/>
      <c r="C184" s="174"/>
      <c r="D184" s="145"/>
      <c r="E184" s="175"/>
      <c r="F184" s="175"/>
      <c r="G184" s="175"/>
      <c r="H184" s="145"/>
      <c r="I184" s="154"/>
      <c r="J184" s="154"/>
      <c r="K184" s="154"/>
      <c r="L184" s="154"/>
      <c r="M184" s="154"/>
      <c r="N184" s="177"/>
    </row>
    <row r="185" spans="1:14" ht="15.75" hidden="1" thickBot="1">
      <c r="A185" s="518" t="s">
        <v>120</v>
      </c>
      <c r="B185" s="519"/>
      <c r="C185" s="519"/>
      <c r="D185" s="519"/>
      <c r="E185" s="519"/>
      <c r="F185" s="519"/>
      <c r="G185" s="519"/>
      <c r="H185" s="519"/>
      <c r="I185" s="519"/>
      <c r="J185" s="519"/>
      <c r="K185" s="519"/>
      <c r="L185" s="159"/>
      <c r="M185" s="197"/>
      <c r="N185" s="178"/>
    </row>
    <row r="186" spans="1:14" ht="15">
      <c r="A186" s="126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92"/>
      <c r="M186" s="198"/>
      <c r="N186" s="199"/>
    </row>
    <row r="187" spans="1:14" ht="15">
      <c r="A187" s="200"/>
      <c r="B187" s="200"/>
      <c r="C187" s="200"/>
      <c r="D187" s="200"/>
      <c r="E187" s="200"/>
      <c r="F187" s="200"/>
      <c r="G187" s="200"/>
      <c r="H187" s="93"/>
      <c r="I187" s="92"/>
      <c r="J187" s="201"/>
      <c r="K187" s="202"/>
      <c r="L187" s="92"/>
      <c r="M187" s="107"/>
      <c r="N187" s="92"/>
    </row>
    <row r="188" spans="1:11" ht="15">
      <c r="A188" s="513" t="s">
        <v>32</v>
      </c>
      <c r="B188" s="513"/>
      <c r="C188" s="203"/>
      <c r="D188" s="204"/>
      <c r="E188" s="205"/>
      <c r="F188" s="205"/>
      <c r="G188" s="205"/>
      <c r="H188" s="520" t="s">
        <v>33</v>
      </c>
      <c r="I188" s="520"/>
      <c r="J188" s="520"/>
      <c r="K188" s="520"/>
    </row>
    <row r="189" spans="1:9" ht="15">
      <c r="A189" s="206"/>
      <c r="B189" s="206"/>
      <c r="C189" s="206"/>
      <c r="H189" s="207" t="s">
        <v>6</v>
      </c>
      <c r="I189" s="206"/>
    </row>
    <row r="190" spans="1:9" ht="15">
      <c r="A190" s="206"/>
      <c r="B190" s="206"/>
      <c r="C190" s="208"/>
      <c r="D190" s="209"/>
      <c r="E190" s="209"/>
      <c r="F190" s="209"/>
      <c r="H190" s="206"/>
      <c r="I190" s="206"/>
    </row>
    <row r="191" spans="1:11" ht="15">
      <c r="A191" s="513" t="s">
        <v>34</v>
      </c>
      <c r="B191" s="513"/>
      <c r="C191" s="205"/>
      <c r="D191" s="205"/>
      <c r="E191" s="205"/>
      <c r="F191" s="205"/>
      <c r="G191" s="205"/>
      <c r="H191" s="514" t="s">
        <v>35</v>
      </c>
      <c r="I191" s="514"/>
      <c r="J191" s="514"/>
      <c r="K191" s="514"/>
    </row>
    <row r="192" ht="15">
      <c r="H192" s="207" t="s">
        <v>6</v>
      </c>
    </row>
  </sheetData>
  <sheetProtection/>
  <mergeCells count="82">
    <mergeCell ref="A41:M41"/>
    <mergeCell ref="A15:M15"/>
    <mergeCell ref="A2:N2"/>
    <mergeCell ref="A4:N4"/>
    <mergeCell ref="A5:M5"/>
    <mergeCell ref="A7:M7"/>
    <mergeCell ref="A8:M8"/>
    <mergeCell ref="A9:M9"/>
    <mergeCell ref="A10:M10"/>
    <mergeCell ref="A11:M11"/>
    <mergeCell ref="A12:M12"/>
    <mergeCell ref="A13:M13"/>
    <mergeCell ref="A14:M14"/>
    <mergeCell ref="A27:M27"/>
    <mergeCell ref="A16:M16"/>
    <mergeCell ref="A17:M17"/>
    <mergeCell ref="A18:M18"/>
    <mergeCell ref="A19:M19"/>
    <mergeCell ref="A20:M20"/>
    <mergeCell ref="A21:M21"/>
    <mergeCell ref="A22:M22"/>
    <mergeCell ref="A23:M23"/>
    <mergeCell ref="A24:M24"/>
    <mergeCell ref="A25:M25"/>
    <mergeCell ref="A26:M26"/>
    <mergeCell ref="A39:M39"/>
    <mergeCell ref="A28:M28"/>
    <mergeCell ref="A29:M29"/>
    <mergeCell ref="A30:M30"/>
    <mergeCell ref="A31:M31"/>
    <mergeCell ref="A32:M32"/>
    <mergeCell ref="A33:M33"/>
    <mergeCell ref="A34:M34"/>
    <mergeCell ref="A35:M35"/>
    <mergeCell ref="A36:M36"/>
    <mergeCell ref="A37:M37"/>
    <mergeCell ref="A38:M38"/>
    <mergeCell ref="A79:M79"/>
    <mergeCell ref="A40:M40"/>
    <mergeCell ref="A42:M42"/>
    <mergeCell ref="A43:M43"/>
    <mergeCell ref="A44:N44"/>
    <mergeCell ref="A45:M45"/>
    <mergeCell ref="A46:N46"/>
    <mergeCell ref="A47:N47"/>
    <mergeCell ref="A49:M49"/>
    <mergeCell ref="A75:N75"/>
    <mergeCell ref="A76:N76"/>
    <mergeCell ref="A77:N77"/>
    <mergeCell ref="A104:M104"/>
    <mergeCell ref="A82:N82"/>
    <mergeCell ref="A83:N83"/>
    <mergeCell ref="A84:N84"/>
    <mergeCell ref="A86:M86"/>
    <mergeCell ref="A90:N90"/>
    <mergeCell ref="A91:N91"/>
    <mergeCell ref="A92:N92"/>
    <mergeCell ref="A94:M94"/>
    <mergeCell ref="A100:N100"/>
    <mergeCell ref="A101:N101"/>
    <mergeCell ref="A102:N102"/>
    <mergeCell ref="J163:K163"/>
    <mergeCell ref="A109:L109"/>
    <mergeCell ref="A127:N127"/>
    <mergeCell ref="A128:N128"/>
    <mergeCell ref="A130:M130"/>
    <mergeCell ref="A150:N150"/>
    <mergeCell ref="A151:N151"/>
    <mergeCell ref="A152:N152"/>
    <mergeCell ref="A154:M154"/>
    <mergeCell ref="A158:N158"/>
    <mergeCell ref="A159:N159"/>
    <mergeCell ref="A161:M161"/>
    <mergeCell ref="A191:B191"/>
    <mergeCell ref="H191:K191"/>
    <mergeCell ref="A167:N167"/>
    <mergeCell ref="A168:N168"/>
    <mergeCell ref="A170:M170"/>
    <mergeCell ref="J172:K172"/>
    <mergeCell ref="A185:K185"/>
    <mergeCell ref="A188:B188"/>
    <mergeCell ref="H188:K188"/>
  </mergeCells>
  <printOptions/>
  <pageMargins left="0.7" right="0.7" top="0.75" bottom="0.75" header="0.3" footer="0.3"/>
  <pageSetup horizontalDpi="600" verticalDpi="600" orientation="portrait" paperSize="9" scale="82" r:id="rId1"/>
  <rowBreaks count="2" manualBreakCount="2">
    <brk id="43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2018-04-25T07:48:19Z</dcterms:modified>
  <cp:category/>
  <cp:version/>
  <cp:contentType/>
  <cp:contentStatus/>
</cp:coreProperties>
</file>